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4007\Desktop\"/>
    </mc:Choice>
  </mc:AlternateContent>
  <xr:revisionPtr revIDLastSave="0" documentId="13_ncr:1_{120CEF11-951A-4532-B95D-4C42AC542298}" xr6:coauthVersionLast="47" xr6:coauthVersionMax="47" xr10:uidLastSave="{00000000-0000-0000-0000-000000000000}"/>
  <bookViews>
    <workbookView xWindow="-120" yWindow="-120" windowWidth="20730" windowHeight="11040" xr2:uid="{00000000-000D-0000-FFFF-FFFF00000000}"/>
  </bookViews>
  <sheets>
    <sheet name="経年比較集計表" sheetId="31" r:id="rId1"/>
  </sheets>
  <definedNames>
    <definedName name="_xlnm.Print_Area" localSheetId="0">経年比較集計表!$A$1:$M$594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4" i="31" l="1"/>
  <c r="J14" i="31"/>
  <c r="E588" i="31"/>
  <c r="F588" i="31"/>
  <c r="G588" i="31"/>
  <c r="H588" i="31"/>
  <c r="D588" i="31"/>
  <c r="D579" i="31"/>
  <c r="K571" i="31"/>
  <c r="E571" i="31"/>
  <c r="F571" i="31"/>
  <c r="G571" i="31"/>
  <c r="H571" i="31"/>
  <c r="I571" i="31"/>
  <c r="J571" i="31"/>
  <c r="D571" i="31"/>
  <c r="I537" i="31"/>
  <c r="L530" i="31"/>
  <c r="D530" i="31"/>
  <c r="E484" i="31"/>
  <c r="F484" i="31"/>
  <c r="G484" i="31"/>
  <c r="H484" i="31"/>
  <c r="I484" i="31"/>
  <c r="D484" i="31"/>
  <c r="L476" i="31"/>
  <c r="E476" i="31"/>
  <c r="F476" i="31"/>
  <c r="G476" i="31"/>
  <c r="H476" i="31"/>
  <c r="I476" i="31"/>
  <c r="J476" i="31"/>
  <c r="K476" i="31"/>
  <c r="D476" i="31"/>
  <c r="G250" i="31"/>
  <c r="K214" i="31"/>
  <c r="D214" i="31"/>
  <c r="I149" i="31"/>
  <c r="E147" i="31"/>
  <c r="F147" i="31"/>
  <c r="G147" i="31"/>
  <c r="H147" i="31"/>
  <c r="I147" i="31"/>
  <c r="J147" i="31"/>
  <c r="D147" i="31"/>
  <c r="G138" i="31"/>
  <c r="E138" i="31"/>
  <c r="F138" i="31"/>
  <c r="D138" i="31"/>
  <c r="D563" i="31" l="1"/>
  <c r="F563" i="31"/>
  <c r="E563" i="31"/>
  <c r="G563" i="31"/>
  <c r="H563" i="31"/>
  <c r="D553" i="31"/>
  <c r="K546" i="31"/>
  <c r="J546" i="31"/>
  <c r="L534" i="31"/>
  <c r="D534" i="31"/>
  <c r="J532" i="31"/>
  <c r="D532" i="31"/>
  <c r="F522" i="31"/>
  <c r="G522" i="31"/>
  <c r="E522" i="31"/>
  <c r="D522" i="31"/>
  <c r="D512" i="31"/>
  <c r="E512" i="31"/>
  <c r="F512" i="31"/>
  <c r="G512" i="31"/>
  <c r="F504" i="31"/>
  <c r="D504" i="31"/>
  <c r="I504" i="31"/>
  <c r="J503" i="31"/>
  <c r="L493" i="31"/>
  <c r="J493" i="31"/>
  <c r="I494" i="31"/>
  <c r="H494" i="31"/>
  <c r="L465" i="31"/>
  <c r="J465" i="31"/>
  <c r="I466" i="31"/>
  <c r="F466" i="31"/>
  <c r="D466" i="31"/>
  <c r="J456" i="31"/>
  <c r="L456" i="31"/>
  <c r="I457" i="31"/>
  <c r="F457" i="31"/>
  <c r="D457" i="31"/>
  <c r="I447" i="31"/>
  <c r="J447" i="31"/>
  <c r="F448" i="31"/>
  <c r="H448" i="31"/>
  <c r="D448" i="31"/>
  <c r="D439" i="31"/>
  <c r="I439" i="31"/>
  <c r="J438" i="31"/>
  <c r="G439" i="31"/>
  <c r="D429" i="31"/>
  <c r="G429" i="31"/>
  <c r="I429" i="31"/>
  <c r="L428" i="31"/>
  <c r="J419" i="31"/>
  <c r="H420" i="31"/>
  <c r="I420" i="31"/>
  <c r="D420" i="31"/>
  <c r="L410" i="31"/>
  <c r="I411" i="31"/>
  <c r="D411" i="31"/>
  <c r="F402" i="31"/>
  <c r="D402" i="31"/>
  <c r="F393" i="31"/>
  <c r="D393" i="31"/>
  <c r="D384" i="31"/>
  <c r="F384" i="31"/>
  <c r="I365" i="31"/>
  <c r="J374" i="31"/>
  <c r="H374" i="31"/>
  <c r="D374" i="31"/>
  <c r="G365" i="31"/>
  <c r="E365" i="31"/>
  <c r="F365" i="31"/>
  <c r="D365" i="31"/>
  <c r="H365" i="31"/>
  <c r="I356" i="31"/>
  <c r="D350" i="31"/>
  <c r="G344" i="31"/>
  <c r="H338" i="31"/>
  <c r="I332" i="31"/>
  <c r="F332" i="31"/>
  <c r="K332" i="31" s="1"/>
  <c r="D332" i="31"/>
  <c r="H323" i="31"/>
  <c r="I323" i="31"/>
  <c r="D323" i="31"/>
  <c r="F313" i="31"/>
  <c r="E313" i="31"/>
  <c r="J306" i="31"/>
  <c r="I307" i="31"/>
  <c r="H307" i="31"/>
  <c r="D307" i="31"/>
  <c r="I297" i="31"/>
  <c r="E297" i="31"/>
  <c r="D297" i="31"/>
  <c r="J290" i="31"/>
  <c r="E291" i="31"/>
  <c r="I291" i="31"/>
  <c r="H291" i="31"/>
  <c r="F281" i="31"/>
  <c r="D281" i="31"/>
  <c r="I271" i="31"/>
  <c r="D271" i="31"/>
  <c r="J260" i="31"/>
  <c r="L260" i="31"/>
  <c r="G261" i="31"/>
  <c r="D261" i="31"/>
  <c r="J250" i="31"/>
  <c r="E250" i="31"/>
  <c r="F250" i="31"/>
  <c r="H250" i="31"/>
  <c r="I250" i="31"/>
  <c r="D250" i="31"/>
  <c r="E241" i="31"/>
  <c r="G241" i="31"/>
  <c r="F241" i="31"/>
  <c r="D241" i="31"/>
  <c r="D234" i="31"/>
  <c r="L231" i="31"/>
  <c r="I232" i="31"/>
  <c r="F223" i="31"/>
  <c r="I223" i="31"/>
  <c r="D223" i="31"/>
  <c r="I218" i="31"/>
  <c r="I196" i="31"/>
  <c r="H196" i="31"/>
  <c r="F196" i="31"/>
  <c r="L165" i="31"/>
  <c r="J165" i="31"/>
  <c r="E166" i="31"/>
  <c r="I166" i="31"/>
  <c r="G157" i="31"/>
  <c r="D157" i="31"/>
  <c r="D149" i="31"/>
  <c r="E149" i="31"/>
  <c r="F149" i="31"/>
  <c r="G149" i="31"/>
  <c r="H149" i="31"/>
  <c r="I132" i="31"/>
  <c r="F132" i="31"/>
  <c r="D132" i="31"/>
  <c r="D123" i="31"/>
  <c r="E123" i="31"/>
  <c r="F123" i="31"/>
  <c r="F114" i="31"/>
  <c r="E114" i="31"/>
  <c r="D114" i="31"/>
  <c r="D105" i="31"/>
  <c r="E105" i="31"/>
  <c r="F105" i="31"/>
  <c r="G105" i="31"/>
  <c r="H105" i="31"/>
  <c r="L93" i="31"/>
  <c r="E94" i="31"/>
  <c r="D94" i="31"/>
  <c r="J87" i="31"/>
  <c r="H88" i="31"/>
  <c r="I88" i="31"/>
  <c r="J78" i="31"/>
  <c r="I79" i="31"/>
  <c r="F79" i="31"/>
  <c r="D79" i="31"/>
  <c r="E69" i="31"/>
  <c r="D69" i="31"/>
  <c r="F69" i="31"/>
  <c r="G60" i="31"/>
  <c r="L59" i="31"/>
  <c r="J59" i="31"/>
  <c r="D51" i="31"/>
  <c r="F41" i="31"/>
  <c r="H41" i="31"/>
  <c r="L13" i="31"/>
  <c r="J13" i="31"/>
  <c r="J31" i="31"/>
  <c r="I31" i="31"/>
  <c r="F32" i="31"/>
  <c r="H32" i="31"/>
  <c r="D23" i="31"/>
  <c r="H14" i="31"/>
  <c r="F5" i="31"/>
  <c r="G140" i="31" l="1"/>
  <c r="E592" i="31" l="1"/>
  <c r="F592" i="31"/>
  <c r="G592" i="31"/>
  <c r="H592" i="31"/>
  <c r="D592" i="31"/>
  <c r="D583" i="31"/>
  <c r="E575" i="31"/>
  <c r="F575" i="31"/>
  <c r="G575" i="31"/>
  <c r="H575" i="31"/>
  <c r="I575" i="31"/>
  <c r="J575" i="31"/>
  <c r="K575" i="31"/>
  <c r="D575" i="31"/>
  <c r="H565" i="31" l="1"/>
  <c r="G565" i="31"/>
  <c r="F565" i="31"/>
  <c r="E565" i="31"/>
  <c r="D565" i="31"/>
  <c r="L532" i="31"/>
  <c r="I486" i="31"/>
  <c r="H486" i="31"/>
  <c r="G486" i="31"/>
  <c r="F486" i="31"/>
  <c r="E486" i="31"/>
  <c r="D486" i="31"/>
  <c r="L478" i="31"/>
  <c r="J478" i="31"/>
  <c r="I478" i="31"/>
  <c r="H478" i="31"/>
  <c r="G478" i="31"/>
  <c r="E478" i="31"/>
  <c r="D478" i="31"/>
  <c r="I431" i="31"/>
  <c r="H431" i="31"/>
  <c r="G431" i="31"/>
  <c r="F431" i="31"/>
  <c r="K431" i="31" s="1"/>
  <c r="E431" i="31"/>
  <c r="D431" i="31"/>
  <c r="L430" i="31"/>
  <c r="K430" i="31"/>
  <c r="J430" i="31"/>
  <c r="L308" i="31"/>
  <c r="K308" i="31"/>
  <c r="J308" i="31"/>
  <c r="I309" i="31"/>
  <c r="H309" i="31"/>
  <c r="G309" i="31"/>
  <c r="F309" i="31"/>
  <c r="K309" i="31" s="1"/>
  <c r="E309" i="31"/>
  <c r="D309" i="31"/>
  <c r="L290" i="31"/>
  <c r="K290" i="31"/>
  <c r="L294" i="31"/>
  <c r="K294" i="31"/>
  <c r="J294" i="31"/>
  <c r="J309" i="31" l="1"/>
  <c r="L309" i="31"/>
  <c r="L431" i="31"/>
  <c r="J431" i="31"/>
  <c r="I263" i="31" l="1"/>
  <c r="E254" i="31"/>
  <c r="F254" i="31"/>
  <c r="G254" i="31"/>
  <c r="H254" i="31"/>
  <c r="I254" i="31"/>
  <c r="J254" i="31"/>
  <c r="D254" i="31"/>
  <c r="E252" i="31"/>
  <c r="F252" i="31"/>
  <c r="G252" i="31"/>
  <c r="H252" i="31"/>
  <c r="I252" i="31"/>
  <c r="J252" i="31"/>
  <c r="D252" i="31"/>
  <c r="G243" i="31"/>
  <c r="F243" i="31"/>
  <c r="E243" i="31"/>
  <c r="D243" i="31"/>
  <c r="E245" i="31"/>
  <c r="F245" i="31"/>
  <c r="G245" i="31"/>
  <c r="D245" i="31"/>
  <c r="K216" i="31"/>
  <c r="E218" i="31"/>
  <c r="F218" i="31"/>
  <c r="G218" i="31"/>
  <c r="H218" i="31"/>
  <c r="J218" i="31"/>
  <c r="K218" i="31"/>
  <c r="D218" i="31"/>
  <c r="J216" i="31"/>
  <c r="I216" i="31"/>
  <c r="H216" i="31"/>
  <c r="G216" i="31"/>
  <c r="F216" i="31"/>
  <c r="E216" i="31"/>
  <c r="D216" i="31"/>
  <c r="F189" i="31"/>
  <c r="E189" i="31"/>
  <c r="D189" i="31"/>
  <c r="F183" i="31"/>
  <c r="E183" i="31"/>
  <c r="D183" i="31"/>
  <c r="F177" i="31"/>
  <c r="E177" i="31"/>
  <c r="D177" i="31"/>
  <c r="F140" i="31"/>
  <c r="E140" i="31"/>
  <c r="D140" i="31"/>
  <c r="H132" i="31"/>
  <c r="G132" i="31"/>
  <c r="E132" i="31"/>
  <c r="F125" i="31"/>
  <c r="E125" i="31"/>
  <c r="D125" i="31"/>
  <c r="H25" i="31"/>
  <c r="G25" i="31"/>
  <c r="F25" i="31"/>
  <c r="E25" i="31"/>
  <c r="D25" i="31"/>
  <c r="I470" i="31" l="1"/>
  <c r="H470" i="31"/>
  <c r="G470" i="31"/>
  <c r="F470" i="31"/>
  <c r="K470" i="31" s="1"/>
  <c r="E470" i="31"/>
  <c r="D470" i="31"/>
  <c r="L469" i="31"/>
  <c r="K469" i="31"/>
  <c r="J469" i="31"/>
  <c r="I468" i="31"/>
  <c r="H468" i="31"/>
  <c r="G468" i="31"/>
  <c r="F468" i="31"/>
  <c r="K468" i="31" s="1"/>
  <c r="E468" i="31"/>
  <c r="D468" i="31"/>
  <c r="L467" i="31"/>
  <c r="K467" i="31"/>
  <c r="J467" i="31"/>
  <c r="H466" i="31"/>
  <c r="G466" i="31"/>
  <c r="L466" i="31" s="1"/>
  <c r="K466" i="31"/>
  <c r="E466" i="31"/>
  <c r="J466" i="31" s="1"/>
  <c r="K465" i="31"/>
  <c r="J470" i="31" l="1"/>
  <c r="J468" i="31"/>
  <c r="L470" i="31"/>
  <c r="L468" i="31"/>
  <c r="I295" i="31"/>
  <c r="H295" i="31"/>
  <c r="G295" i="31"/>
  <c r="F295" i="31"/>
  <c r="K295" i="31" s="1"/>
  <c r="E295" i="31"/>
  <c r="D295" i="31"/>
  <c r="G291" i="31"/>
  <c r="F291" i="31"/>
  <c r="K291" i="31" s="1"/>
  <c r="D291" i="31"/>
  <c r="J291" i="31" s="1"/>
  <c r="F9" i="31"/>
  <c r="E9" i="31"/>
  <c r="D9" i="31"/>
  <c r="E5" i="31"/>
  <c r="D5" i="31"/>
  <c r="H567" i="31"/>
  <c r="G567" i="31"/>
  <c r="F567" i="31"/>
  <c r="E567" i="31"/>
  <c r="D567" i="31"/>
  <c r="G516" i="31"/>
  <c r="F516" i="31"/>
  <c r="E516" i="31"/>
  <c r="D516" i="31"/>
  <c r="G514" i="31"/>
  <c r="F514" i="31"/>
  <c r="E514" i="31"/>
  <c r="D514" i="31"/>
  <c r="I508" i="31"/>
  <c r="H508" i="31"/>
  <c r="G508" i="31"/>
  <c r="F508" i="31"/>
  <c r="K508" i="31" s="1"/>
  <c r="E508" i="31"/>
  <c r="D508" i="31"/>
  <c r="L507" i="31"/>
  <c r="K507" i="31"/>
  <c r="J507" i="31"/>
  <c r="I506" i="31"/>
  <c r="H506" i="31"/>
  <c r="G506" i="31"/>
  <c r="F506" i="31"/>
  <c r="K506" i="31" s="1"/>
  <c r="E506" i="31"/>
  <c r="D506" i="31"/>
  <c r="L505" i="31"/>
  <c r="K505" i="31"/>
  <c r="J505" i="31"/>
  <c r="H504" i="31"/>
  <c r="G504" i="31"/>
  <c r="K504" i="31"/>
  <c r="E504" i="31"/>
  <c r="L503" i="31"/>
  <c r="K503" i="31"/>
  <c r="I557" i="31"/>
  <c r="H557" i="31"/>
  <c r="G557" i="31"/>
  <c r="F557" i="31"/>
  <c r="E557" i="31"/>
  <c r="D557" i="31"/>
  <c r="I555" i="31"/>
  <c r="H555" i="31"/>
  <c r="G555" i="31"/>
  <c r="F555" i="31"/>
  <c r="E555" i="31"/>
  <c r="D555" i="31"/>
  <c r="I553" i="31"/>
  <c r="H553" i="31"/>
  <c r="G553" i="31"/>
  <c r="F553" i="31"/>
  <c r="E553" i="31"/>
  <c r="L550" i="31"/>
  <c r="K550" i="31"/>
  <c r="J550" i="31"/>
  <c r="I550" i="31"/>
  <c r="H550" i="31"/>
  <c r="G550" i="31"/>
  <c r="F550" i="31"/>
  <c r="E550" i="31"/>
  <c r="D550" i="31"/>
  <c r="L548" i="31"/>
  <c r="K548" i="31"/>
  <c r="J548" i="31"/>
  <c r="I548" i="31"/>
  <c r="H548" i="31"/>
  <c r="G548" i="31"/>
  <c r="F548" i="31"/>
  <c r="E548" i="31"/>
  <c r="D548" i="31"/>
  <c r="L546" i="31"/>
  <c r="I546" i="31"/>
  <c r="H546" i="31"/>
  <c r="G546" i="31"/>
  <c r="F546" i="31"/>
  <c r="E546" i="31"/>
  <c r="D546" i="31"/>
  <c r="I541" i="31"/>
  <c r="H541" i="31"/>
  <c r="G541" i="31"/>
  <c r="F541" i="31"/>
  <c r="E541" i="31"/>
  <c r="D541" i="31"/>
  <c r="I539" i="31"/>
  <c r="H539" i="31"/>
  <c r="G539" i="31"/>
  <c r="F539" i="31"/>
  <c r="E539" i="31"/>
  <c r="D539" i="31"/>
  <c r="H537" i="31"/>
  <c r="G537" i="31"/>
  <c r="F537" i="31"/>
  <c r="E537" i="31"/>
  <c r="D537" i="31"/>
  <c r="K534" i="31"/>
  <c r="J534" i="31"/>
  <c r="I534" i="31"/>
  <c r="H534" i="31"/>
  <c r="G534" i="31"/>
  <c r="F534" i="31"/>
  <c r="E534" i="31"/>
  <c r="K532" i="31"/>
  <c r="I532" i="31"/>
  <c r="H532" i="31"/>
  <c r="G532" i="31"/>
  <c r="F532" i="31"/>
  <c r="E532" i="31"/>
  <c r="K530" i="31"/>
  <c r="J530" i="31"/>
  <c r="I530" i="31"/>
  <c r="H530" i="31"/>
  <c r="G530" i="31"/>
  <c r="F530" i="31"/>
  <c r="E530" i="31"/>
  <c r="G526" i="31"/>
  <c r="F526" i="31"/>
  <c r="E526" i="31"/>
  <c r="D526" i="31"/>
  <c r="G524" i="31"/>
  <c r="F524" i="31"/>
  <c r="E524" i="31"/>
  <c r="D524" i="31"/>
  <c r="I498" i="31"/>
  <c r="H498" i="31"/>
  <c r="G498" i="31"/>
  <c r="F498" i="31"/>
  <c r="K498" i="31" s="1"/>
  <c r="E498" i="31"/>
  <c r="D498" i="31"/>
  <c r="L497" i="31"/>
  <c r="K497" i="31"/>
  <c r="J497" i="31"/>
  <c r="I496" i="31"/>
  <c r="H496" i="31"/>
  <c r="G496" i="31"/>
  <c r="F496" i="31"/>
  <c r="K496" i="31" s="1"/>
  <c r="E496" i="31"/>
  <c r="D496" i="31"/>
  <c r="L495" i="31"/>
  <c r="K495" i="31"/>
  <c r="J495" i="31"/>
  <c r="G494" i="31"/>
  <c r="F494" i="31"/>
  <c r="K494" i="31" s="1"/>
  <c r="E494" i="31"/>
  <c r="D494" i="31"/>
  <c r="K493" i="31"/>
  <c r="I461" i="31"/>
  <c r="H461" i="31"/>
  <c r="G461" i="31"/>
  <c r="F461" i="31"/>
  <c r="K461" i="31" s="1"/>
  <c r="E461" i="31"/>
  <c r="D461" i="31"/>
  <c r="L460" i="31"/>
  <c r="K460" i="31"/>
  <c r="J460" i="31"/>
  <c r="I459" i="31"/>
  <c r="H459" i="31"/>
  <c r="G459" i="31"/>
  <c r="F459" i="31"/>
  <c r="K459" i="31" s="1"/>
  <c r="E459" i="31"/>
  <c r="D459" i="31"/>
  <c r="L458" i="31"/>
  <c r="K458" i="31"/>
  <c r="J458" i="31"/>
  <c r="H457" i="31"/>
  <c r="G457" i="31"/>
  <c r="K457" i="31"/>
  <c r="E457" i="31"/>
  <c r="J457" i="31" s="1"/>
  <c r="K456" i="31"/>
  <c r="H452" i="31"/>
  <c r="G452" i="31"/>
  <c r="F452" i="31"/>
  <c r="E452" i="31"/>
  <c r="D452" i="31"/>
  <c r="J451" i="31"/>
  <c r="I451" i="31"/>
  <c r="H450" i="31"/>
  <c r="G450" i="31"/>
  <c r="F450" i="31"/>
  <c r="E450" i="31"/>
  <c r="D450" i="31"/>
  <c r="J449" i="31"/>
  <c r="I449" i="31"/>
  <c r="G448" i="31"/>
  <c r="J448" i="31" s="1"/>
  <c r="E448" i="31"/>
  <c r="I448" i="31" s="1"/>
  <c r="I443" i="31"/>
  <c r="H443" i="31"/>
  <c r="G443" i="31"/>
  <c r="F443" i="31"/>
  <c r="K443" i="31" s="1"/>
  <c r="E443" i="31"/>
  <c r="D443" i="31"/>
  <c r="L442" i="31"/>
  <c r="K442" i="31"/>
  <c r="J442" i="31"/>
  <c r="I441" i="31"/>
  <c r="H441" i="31"/>
  <c r="G441" i="31"/>
  <c r="F441" i="31"/>
  <c r="K441" i="31" s="1"/>
  <c r="E441" i="31"/>
  <c r="D441" i="31"/>
  <c r="L440" i="31"/>
  <c r="K440" i="31"/>
  <c r="J440" i="31"/>
  <c r="H439" i="31"/>
  <c r="F439" i="31"/>
  <c r="K439" i="31" s="1"/>
  <c r="E439" i="31"/>
  <c r="J439" i="31" s="1"/>
  <c r="L438" i="31"/>
  <c r="K438" i="31"/>
  <c r="I433" i="31"/>
  <c r="H433" i="31"/>
  <c r="G433" i="31"/>
  <c r="F433" i="31"/>
  <c r="K433" i="31" s="1"/>
  <c r="E433" i="31"/>
  <c r="D433" i="31"/>
  <c r="L432" i="31"/>
  <c r="K432" i="31"/>
  <c r="J432" i="31"/>
  <c r="H429" i="31"/>
  <c r="L429" i="31" s="1"/>
  <c r="F429" i="31"/>
  <c r="K429" i="31" s="1"/>
  <c r="E429" i="31"/>
  <c r="K428" i="31"/>
  <c r="J428" i="31"/>
  <c r="I424" i="31"/>
  <c r="H424" i="31"/>
  <c r="G424" i="31"/>
  <c r="F424" i="31"/>
  <c r="K424" i="31" s="1"/>
  <c r="E424" i="31"/>
  <c r="D424" i="31"/>
  <c r="L423" i="31"/>
  <c r="K423" i="31"/>
  <c r="J423" i="31"/>
  <c r="I422" i="31"/>
  <c r="H422" i="31"/>
  <c r="G422" i="31"/>
  <c r="F422" i="31"/>
  <c r="K422" i="31" s="1"/>
  <c r="E422" i="31"/>
  <c r="D422" i="31"/>
  <c r="L421" i="31"/>
  <c r="K421" i="31"/>
  <c r="J421" i="31"/>
  <c r="G420" i="31"/>
  <c r="F420" i="31"/>
  <c r="K420" i="31" s="1"/>
  <c r="E420" i="31"/>
  <c r="J420" i="31" s="1"/>
  <c r="L419" i="31"/>
  <c r="K419" i="31"/>
  <c r="I415" i="31"/>
  <c r="H415" i="31"/>
  <c r="G415" i="31"/>
  <c r="F415" i="31"/>
  <c r="K415" i="31" s="1"/>
  <c r="E415" i="31"/>
  <c r="D415" i="31"/>
  <c r="L414" i="31"/>
  <c r="K414" i="31"/>
  <c r="J414" i="31"/>
  <c r="I413" i="31"/>
  <c r="H413" i="31"/>
  <c r="G413" i="31"/>
  <c r="F413" i="31"/>
  <c r="K413" i="31" s="1"/>
  <c r="E413" i="31"/>
  <c r="D413" i="31"/>
  <c r="L412" i="31"/>
  <c r="K412" i="31"/>
  <c r="J412" i="31"/>
  <c r="H411" i="31"/>
  <c r="G411" i="31"/>
  <c r="F411" i="31"/>
  <c r="K411" i="31" s="1"/>
  <c r="E411" i="31"/>
  <c r="J411" i="31" s="1"/>
  <c r="K410" i="31"/>
  <c r="J410" i="31"/>
  <c r="F406" i="31"/>
  <c r="E406" i="31"/>
  <c r="D406" i="31"/>
  <c r="F404" i="31"/>
  <c r="E404" i="31"/>
  <c r="D404" i="31"/>
  <c r="E402" i="31"/>
  <c r="F397" i="31"/>
  <c r="E397" i="31"/>
  <c r="D397" i="31"/>
  <c r="F395" i="31"/>
  <c r="E395" i="31"/>
  <c r="D395" i="31"/>
  <c r="E393" i="31"/>
  <c r="F388" i="31"/>
  <c r="E388" i="31"/>
  <c r="D388" i="31"/>
  <c r="F386" i="31"/>
  <c r="E386" i="31"/>
  <c r="D386" i="31"/>
  <c r="E384" i="31"/>
  <c r="J378" i="31"/>
  <c r="I378" i="31"/>
  <c r="H378" i="31"/>
  <c r="G378" i="31"/>
  <c r="F378" i="31"/>
  <c r="E378" i="31"/>
  <c r="D378" i="31"/>
  <c r="J376" i="31"/>
  <c r="I376" i="31"/>
  <c r="H376" i="31"/>
  <c r="G376" i="31"/>
  <c r="F376" i="31"/>
  <c r="E376" i="31"/>
  <c r="D376" i="31"/>
  <c r="I374" i="31"/>
  <c r="G374" i="31"/>
  <c r="F374" i="31"/>
  <c r="E374" i="31"/>
  <c r="I369" i="31"/>
  <c r="H369" i="31"/>
  <c r="G369" i="31"/>
  <c r="F369" i="31"/>
  <c r="E369" i="31"/>
  <c r="D369" i="31"/>
  <c r="I367" i="31"/>
  <c r="H367" i="31"/>
  <c r="G367" i="31"/>
  <c r="F367" i="31"/>
  <c r="E367" i="31"/>
  <c r="D367" i="31"/>
  <c r="I360" i="31"/>
  <c r="H360" i="31"/>
  <c r="G360" i="31"/>
  <c r="F360" i="31"/>
  <c r="K360" i="31" s="1"/>
  <c r="E360" i="31"/>
  <c r="D360" i="31"/>
  <c r="L359" i="31"/>
  <c r="K359" i="31"/>
  <c r="J359" i="31"/>
  <c r="I358" i="31"/>
  <c r="H358" i="31"/>
  <c r="G358" i="31"/>
  <c r="F358" i="31"/>
  <c r="K358" i="31" s="1"/>
  <c r="E358" i="31"/>
  <c r="D358" i="31"/>
  <c r="L357" i="31"/>
  <c r="K357" i="31"/>
  <c r="J357" i="31"/>
  <c r="H356" i="31"/>
  <c r="G356" i="31"/>
  <c r="F356" i="31"/>
  <c r="K356" i="31" s="1"/>
  <c r="E356" i="31"/>
  <c r="D356" i="31"/>
  <c r="L355" i="31"/>
  <c r="K355" i="31"/>
  <c r="J355" i="31"/>
  <c r="I354" i="31"/>
  <c r="H354" i="31"/>
  <c r="G354" i="31"/>
  <c r="F354" i="31"/>
  <c r="K354" i="31" s="1"/>
  <c r="E354" i="31"/>
  <c r="D354" i="31"/>
  <c r="L353" i="31"/>
  <c r="K353" i="31"/>
  <c r="J353" i="31"/>
  <c r="I352" i="31"/>
  <c r="H352" i="31"/>
  <c r="G352" i="31"/>
  <c r="F352" i="31"/>
  <c r="K352" i="31" s="1"/>
  <c r="E352" i="31"/>
  <c r="D352" i="31"/>
  <c r="L351" i="31"/>
  <c r="K351" i="31"/>
  <c r="J351" i="31"/>
  <c r="I350" i="31"/>
  <c r="H350" i="31"/>
  <c r="G350" i="31"/>
  <c r="F350" i="31"/>
  <c r="K350" i="31" s="1"/>
  <c r="E350" i="31"/>
  <c r="L349" i="31"/>
  <c r="K349" i="31"/>
  <c r="J349" i="31"/>
  <c r="I348" i="31"/>
  <c r="H348" i="31"/>
  <c r="G348" i="31"/>
  <c r="F348" i="31"/>
  <c r="K348" i="31" s="1"/>
  <c r="E348" i="31"/>
  <c r="D348" i="31"/>
  <c r="L347" i="31"/>
  <c r="K347" i="31"/>
  <c r="J347" i="31"/>
  <c r="I346" i="31"/>
  <c r="H346" i="31"/>
  <c r="G346" i="31"/>
  <c r="F346" i="31"/>
  <c r="K346" i="31" s="1"/>
  <c r="E346" i="31"/>
  <c r="D346" i="31"/>
  <c r="L345" i="31"/>
  <c r="K345" i="31"/>
  <c r="J345" i="31"/>
  <c r="I344" i="31"/>
  <c r="H344" i="31"/>
  <c r="F344" i="31"/>
  <c r="K344" i="31" s="1"/>
  <c r="E344" i="31"/>
  <c r="D344" i="31"/>
  <c r="L343" i="31"/>
  <c r="K343" i="31"/>
  <c r="J343" i="31"/>
  <c r="I342" i="31"/>
  <c r="H342" i="31"/>
  <c r="G342" i="31"/>
  <c r="F342" i="31"/>
  <c r="K342" i="31" s="1"/>
  <c r="E342" i="31"/>
  <c r="D342" i="31"/>
  <c r="L341" i="31"/>
  <c r="K341" i="31"/>
  <c r="J341" i="31"/>
  <c r="I340" i="31"/>
  <c r="H340" i="31"/>
  <c r="G340" i="31"/>
  <c r="F340" i="31"/>
  <c r="K340" i="31" s="1"/>
  <c r="E340" i="31"/>
  <c r="D340" i="31"/>
  <c r="L339" i="31"/>
  <c r="K339" i="31"/>
  <c r="J339" i="31"/>
  <c r="I338" i="31"/>
  <c r="G338" i="31"/>
  <c r="L338" i="31" s="1"/>
  <c r="F338" i="31"/>
  <c r="K338" i="31" s="1"/>
  <c r="E338" i="31"/>
  <c r="D338" i="31"/>
  <c r="L337" i="31"/>
  <c r="K337" i="31"/>
  <c r="J337" i="31"/>
  <c r="I336" i="31"/>
  <c r="H336" i="31"/>
  <c r="G336" i="31"/>
  <c r="F336" i="31"/>
  <c r="K336" i="31" s="1"/>
  <c r="E336" i="31"/>
  <c r="D336" i="31"/>
  <c r="L335" i="31"/>
  <c r="K335" i="31"/>
  <c r="J335" i="31"/>
  <c r="I334" i="31"/>
  <c r="H334" i="31"/>
  <c r="G334" i="31"/>
  <c r="F334" i="31"/>
  <c r="K334" i="31" s="1"/>
  <c r="E334" i="31"/>
  <c r="D334" i="31"/>
  <c r="L333" i="31"/>
  <c r="K333" i="31"/>
  <c r="J333" i="31"/>
  <c r="H332" i="31"/>
  <c r="G332" i="31"/>
  <c r="E332" i="31"/>
  <c r="J332" i="31" s="1"/>
  <c r="L331" i="31"/>
  <c r="K331" i="31"/>
  <c r="J331" i="31"/>
  <c r="I327" i="31"/>
  <c r="H327" i="31"/>
  <c r="G327" i="31"/>
  <c r="F327" i="31"/>
  <c r="K327" i="31" s="1"/>
  <c r="E327" i="31"/>
  <c r="D327" i="31"/>
  <c r="L326" i="31"/>
  <c r="K326" i="31"/>
  <c r="J326" i="31"/>
  <c r="I325" i="31"/>
  <c r="H325" i="31"/>
  <c r="G325" i="31"/>
  <c r="F325" i="31"/>
  <c r="K325" i="31" s="1"/>
  <c r="E325" i="31"/>
  <c r="D325" i="31"/>
  <c r="L324" i="31"/>
  <c r="K324" i="31"/>
  <c r="J324" i="31"/>
  <c r="G323" i="31"/>
  <c r="F323" i="31"/>
  <c r="K323" i="31" s="1"/>
  <c r="E323" i="31"/>
  <c r="L322" i="31"/>
  <c r="K322" i="31"/>
  <c r="J322" i="31"/>
  <c r="I317" i="31"/>
  <c r="H317" i="31"/>
  <c r="G317" i="31"/>
  <c r="F317" i="31"/>
  <c r="K317" i="31" s="1"/>
  <c r="E317" i="31"/>
  <c r="D317" i="31"/>
  <c r="L316" i="31"/>
  <c r="K316" i="31"/>
  <c r="J316" i="31"/>
  <c r="I315" i="31"/>
  <c r="H315" i="31"/>
  <c r="G315" i="31"/>
  <c r="F315" i="31"/>
  <c r="K315" i="31" s="1"/>
  <c r="E315" i="31"/>
  <c r="D315" i="31"/>
  <c r="L314" i="31"/>
  <c r="K314" i="31"/>
  <c r="J314" i="31"/>
  <c r="I313" i="31"/>
  <c r="H313" i="31"/>
  <c r="G313" i="31"/>
  <c r="K313" i="31"/>
  <c r="D313" i="31"/>
  <c r="L312" i="31"/>
  <c r="K312" i="31"/>
  <c r="J312" i="31"/>
  <c r="I311" i="31"/>
  <c r="H311" i="31"/>
  <c r="G311" i="31"/>
  <c r="F311" i="31"/>
  <c r="K311" i="31" s="1"/>
  <c r="E311" i="31"/>
  <c r="D311" i="31"/>
  <c r="L310" i="31"/>
  <c r="K310" i="31"/>
  <c r="J310" i="31"/>
  <c r="G307" i="31"/>
  <c r="F307" i="31"/>
  <c r="K307" i="31" s="1"/>
  <c r="E307" i="31"/>
  <c r="J307" i="31" s="1"/>
  <c r="L306" i="31"/>
  <c r="K306" i="31"/>
  <c r="I301" i="31"/>
  <c r="H301" i="31"/>
  <c r="G301" i="31"/>
  <c r="F301" i="31"/>
  <c r="K301" i="31" s="1"/>
  <c r="E301" i="31"/>
  <c r="D301" i="31"/>
  <c r="L300" i="31"/>
  <c r="K300" i="31"/>
  <c r="J300" i="31"/>
  <c r="I299" i="31"/>
  <c r="H299" i="31"/>
  <c r="G299" i="31"/>
  <c r="F299" i="31"/>
  <c r="K299" i="31" s="1"/>
  <c r="E299" i="31"/>
  <c r="D299" i="31"/>
  <c r="L298" i="31"/>
  <c r="K298" i="31"/>
  <c r="J298" i="31"/>
  <c r="H297" i="31"/>
  <c r="G297" i="31"/>
  <c r="F297" i="31"/>
  <c r="K297" i="31" s="1"/>
  <c r="L296" i="31"/>
  <c r="K296" i="31"/>
  <c r="J296" i="31"/>
  <c r="I285" i="31"/>
  <c r="H285" i="31"/>
  <c r="G285" i="31"/>
  <c r="F285" i="31"/>
  <c r="K285" i="31" s="1"/>
  <c r="E285" i="31"/>
  <c r="D285" i="31"/>
  <c r="L284" i="31"/>
  <c r="K284" i="31"/>
  <c r="J284" i="31"/>
  <c r="I283" i="31"/>
  <c r="H283" i="31"/>
  <c r="G283" i="31"/>
  <c r="F283" i="31"/>
  <c r="K283" i="31" s="1"/>
  <c r="E283" i="31"/>
  <c r="D283" i="31"/>
  <c r="L282" i="31"/>
  <c r="K282" i="31"/>
  <c r="J282" i="31"/>
  <c r="I281" i="31"/>
  <c r="H281" i="31"/>
  <c r="G281" i="31"/>
  <c r="K281" i="31"/>
  <c r="E281" i="31"/>
  <c r="L280" i="31"/>
  <c r="K280" i="31"/>
  <c r="J280" i="31"/>
  <c r="I275" i="31"/>
  <c r="H275" i="31"/>
  <c r="G275" i="31"/>
  <c r="F275" i="31"/>
  <c r="K275" i="31" s="1"/>
  <c r="E275" i="31"/>
  <c r="D275" i="31"/>
  <c r="L274" i="31"/>
  <c r="K274" i="31"/>
  <c r="J274" i="31"/>
  <c r="I273" i="31"/>
  <c r="H273" i="31"/>
  <c r="G273" i="31"/>
  <c r="F273" i="31"/>
  <c r="K273" i="31" s="1"/>
  <c r="E273" i="31"/>
  <c r="D273" i="31"/>
  <c r="L272" i="31"/>
  <c r="K272" i="31"/>
  <c r="J272" i="31"/>
  <c r="H271" i="31"/>
  <c r="G271" i="31"/>
  <c r="F271" i="31"/>
  <c r="K271" i="31" s="1"/>
  <c r="E271" i="31"/>
  <c r="J271" i="31" s="1"/>
  <c r="L270" i="31"/>
  <c r="K270" i="31"/>
  <c r="J270" i="31"/>
  <c r="I265" i="31"/>
  <c r="H265" i="31"/>
  <c r="G265" i="31"/>
  <c r="F265" i="31"/>
  <c r="K265" i="31" s="1"/>
  <c r="E265" i="31"/>
  <c r="D265" i="31"/>
  <c r="L264" i="31"/>
  <c r="K264" i="31"/>
  <c r="J264" i="31"/>
  <c r="H263" i="31"/>
  <c r="G263" i="31"/>
  <c r="F263" i="31"/>
  <c r="K263" i="31" s="1"/>
  <c r="E263" i="31"/>
  <c r="D263" i="31"/>
  <c r="L262" i="31"/>
  <c r="K262" i="31"/>
  <c r="J262" i="31"/>
  <c r="I261" i="31"/>
  <c r="H261" i="31"/>
  <c r="F261" i="31"/>
  <c r="K261" i="31" s="1"/>
  <c r="E261" i="31"/>
  <c r="J261" i="31" s="1"/>
  <c r="K260" i="31"/>
  <c r="I236" i="31"/>
  <c r="H236" i="31"/>
  <c r="G236" i="31"/>
  <c r="F236" i="31"/>
  <c r="K236" i="31" s="1"/>
  <c r="E236" i="31"/>
  <c r="D236" i="31"/>
  <c r="L235" i="31"/>
  <c r="K235" i="31"/>
  <c r="J235" i="31"/>
  <c r="I234" i="31"/>
  <c r="H234" i="31"/>
  <c r="G234" i="31"/>
  <c r="F234" i="31"/>
  <c r="K234" i="31" s="1"/>
  <c r="E234" i="31"/>
  <c r="L233" i="31"/>
  <c r="K233" i="31"/>
  <c r="J233" i="31"/>
  <c r="H232" i="31"/>
  <c r="G232" i="31"/>
  <c r="F232" i="31"/>
  <c r="K232" i="31" s="1"/>
  <c r="E232" i="31"/>
  <c r="D232" i="31"/>
  <c r="K231" i="31"/>
  <c r="J231" i="31"/>
  <c r="I227" i="31"/>
  <c r="H227" i="31"/>
  <c r="G227" i="31"/>
  <c r="F227" i="31"/>
  <c r="E227" i="31"/>
  <c r="D227" i="31"/>
  <c r="I225" i="31"/>
  <c r="H225" i="31"/>
  <c r="G225" i="31"/>
  <c r="F225" i="31"/>
  <c r="E225" i="31"/>
  <c r="D225" i="31"/>
  <c r="H223" i="31"/>
  <c r="G223" i="31"/>
  <c r="E223" i="31"/>
  <c r="J214" i="31"/>
  <c r="I214" i="31"/>
  <c r="H214" i="31"/>
  <c r="G214" i="31"/>
  <c r="F214" i="31"/>
  <c r="E214" i="31"/>
  <c r="F210" i="31"/>
  <c r="E210" i="31"/>
  <c r="D210" i="31"/>
  <c r="F208" i="31"/>
  <c r="E208" i="31"/>
  <c r="D208" i="31"/>
  <c r="F206" i="31"/>
  <c r="E206" i="31"/>
  <c r="D206" i="31"/>
  <c r="I200" i="31"/>
  <c r="H200" i="31"/>
  <c r="G200" i="31"/>
  <c r="F200" i="31"/>
  <c r="K200" i="31" s="1"/>
  <c r="E200" i="31"/>
  <c r="D200" i="31"/>
  <c r="L199" i="31"/>
  <c r="K199" i="31"/>
  <c r="J199" i="31"/>
  <c r="I198" i="31"/>
  <c r="H198" i="31"/>
  <c r="G198" i="31"/>
  <c r="F198" i="31"/>
  <c r="K198" i="31" s="1"/>
  <c r="E198" i="31"/>
  <c r="D198" i="31"/>
  <c r="L197" i="31"/>
  <c r="K197" i="31"/>
  <c r="J197" i="31"/>
  <c r="G196" i="31"/>
  <c r="K196" i="31"/>
  <c r="E196" i="31"/>
  <c r="D196" i="31"/>
  <c r="L195" i="31"/>
  <c r="K195" i="31"/>
  <c r="J195" i="31"/>
  <c r="F191" i="31"/>
  <c r="E191" i="31"/>
  <c r="D191" i="31"/>
  <c r="F187" i="31"/>
  <c r="E187" i="31"/>
  <c r="D187" i="31"/>
  <c r="F185" i="31"/>
  <c r="E185" i="31"/>
  <c r="D185" i="31"/>
  <c r="F181" i="31"/>
  <c r="E181" i="31"/>
  <c r="D181" i="31"/>
  <c r="F179" i="31"/>
  <c r="E179" i="31"/>
  <c r="D179" i="31"/>
  <c r="F175" i="31"/>
  <c r="E175" i="31"/>
  <c r="D175" i="31"/>
  <c r="I170" i="31"/>
  <c r="H170" i="31"/>
  <c r="G170" i="31"/>
  <c r="F170" i="31"/>
  <c r="K170" i="31" s="1"/>
  <c r="E170" i="31"/>
  <c r="D170" i="31"/>
  <c r="L169" i="31"/>
  <c r="K169" i="31"/>
  <c r="J169" i="31"/>
  <c r="I168" i="31"/>
  <c r="H168" i="31"/>
  <c r="G168" i="31"/>
  <c r="F168" i="31"/>
  <c r="K168" i="31" s="1"/>
  <c r="E168" i="31"/>
  <c r="D168" i="31"/>
  <c r="L167" i="31"/>
  <c r="K167" i="31"/>
  <c r="J167" i="31"/>
  <c r="H166" i="31"/>
  <c r="G166" i="31"/>
  <c r="L166" i="31" s="1"/>
  <c r="F166" i="31"/>
  <c r="K166" i="31" s="1"/>
  <c r="D166" i="31"/>
  <c r="J166" i="31" s="1"/>
  <c r="K165" i="31"/>
  <c r="H161" i="31"/>
  <c r="G161" i="31"/>
  <c r="F161" i="31"/>
  <c r="E161" i="31"/>
  <c r="D161" i="31"/>
  <c r="H159" i="31"/>
  <c r="G159" i="31"/>
  <c r="F159" i="31"/>
  <c r="E159" i="31"/>
  <c r="D159" i="31"/>
  <c r="H157" i="31"/>
  <c r="F157" i="31"/>
  <c r="E157" i="31"/>
  <c r="J151" i="31"/>
  <c r="J149" i="31"/>
  <c r="H151" i="31"/>
  <c r="G151" i="31"/>
  <c r="F151" i="31"/>
  <c r="E151" i="31"/>
  <c r="D151" i="31"/>
  <c r="G142" i="31"/>
  <c r="F142" i="31"/>
  <c r="E142" i="31"/>
  <c r="D142" i="31"/>
  <c r="I134" i="31"/>
  <c r="H134" i="31"/>
  <c r="G134" i="31"/>
  <c r="F134" i="31"/>
  <c r="E134" i="31"/>
  <c r="D134" i="31"/>
  <c r="F127" i="31"/>
  <c r="E127" i="31"/>
  <c r="D127" i="31"/>
  <c r="F118" i="31"/>
  <c r="E118" i="31"/>
  <c r="D118" i="31"/>
  <c r="F116" i="31"/>
  <c r="E116" i="31"/>
  <c r="D116" i="31"/>
  <c r="H109" i="31"/>
  <c r="G109" i="31"/>
  <c r="F109" i="31"/>
  <c r="E109" i="31"/>
  <c r="D109" i="31"/>
  <c r="H107" i="31"/>
  <c r="G107" i="31"/>
  <c r="F107" i="31"/>
  <c r="E107" i="31"/>
  <c r="D107" i="31"/>
  <c r="I98" i="31"/>
  <c r="H98" i="31"/>
  <c r="G98" i="31"/>
  <c r="F98" i="31"/>
  <c r="K98" i="31" s="1"/>
  <c r="E98" i="31"/>
  <c r="D98" i="31"/>
  <c r="L97" i="31"/>
  <c r="K97" i="31"/>
  <c r="J97" i="31"/>
  <c r="I96" i="31"/>
  <c r="H96" i="31"/>
  <c r="G96" i="31"/>
  <c r="F96" i="31"/>
  <c r="K96" i="31" s="1"/>
  <c r="E96" i="31"/>
  <c r="D96" i="31"/>
  <c r="L95" i="31"/>
  <c r="K95" i="31"/>
  <c r="J95" i="31"/>
  <c r="I94" i="31"/>
  <c r="H94" i="31"/>
  <c r="G94" i="31"/>
  <c r="L94" i="31" s="1"/>
  <c r="F94" i="31"/>
  <c r="K94" i="31" s="1"/>
  <c r="K93" i="31"/>
  <c r="J93" i="31"/>
  <c r="I92" i="31"/>
  <c r="H92" i="31"/>
  <c r="G92" i="31"/>
  <c r="F92" i="31"/>
  <c r="K92" i="31" s="1"/>
  <c r="E92" i="31"/>
  <c r="D92" i="31"/>
  <c r="L91" i="31"/>
  <c r="K91" i="31"/>
  <c r="J91" i="31"/>
  <c r="I90" i="31"/>
  <c r="H90" i="31"/>
  <c r="G90" i="31"/>
  <c r="F90" i="31"/>
  <c r="K90" i="31" s="1"/>
  <c r="E90" i="31"/>
  <c r="D90" i="31"/>
  <c r="L89" i="31"/>
  <c r="K89" i="31"/>
  <c r="J89" i="31"/>
  <c r="G88" i="31"/>
  <c r="F88" i="31"/>
  <c r="K88" i="31" s="1"/>
  <c r="E88" i="31"/>
  <c r="D88" i="31"/>
  <c r="L87" i="31"/>
  <c r="K87" i="31"/>
  <c r="I83" i="31"/>
  <c r="H83" i="31"/>
  <c r="G83" i="31"/>
  <c r="F83" i="31"/>
  <c r="K83" i="31" s="1"/>
  <c r="E83" i="31"/>
  <c r="D83" i="31"/>
  <c r="L82" i="31"/>
  <c r="K82" i="31"/>
  <c r="J82" i="31"/>
  <c r="I81" i="31"/>
  <c r="H81" i="31"/>
  <c r="G81" i="31"/>
  <c r="F81" i="31"/>
  <c r="K81" i="31" s="1"/>
  <c r="E81" i="31"/>
  <c r="D81" i="31"/>
  <c r="L80" i="31"/>
  <c r="K80" i="31"/>
  <c r="J80" i="31"/>
  <c r="H79" i="31"/>
  <c r="G79" i="31"/>
  <c r="K79" i="31"/>
  <c r="E79" i="31"/>
  <c r="J79" i="31" s="1"/>
  <c r="L78" i="31"/>
  <c r="K78" i="31"/>
  <c r="F73" i="31"/>
  <c r="E73" i="31"/>
  <c r="D73" i="31"/>
  <c r="F71" i="31"/>
  <c r="E71" i="31"/>
  <c r="D71" i="31"/>
  <c r="I64" i="31"/>
  <c r="H64" i="31"/>
  <c r="G64" i="31"/>
  <c r="F64" i="31"/>
  <c r="K64" i="31" s="1"/>
  <c r="E64" i="31"/>
  <c r="D64" i="31"/>
  <c r="L63" i="31"/>
  <c r="K63" i="31"/>
  <c r="J63" i="31"/>
  <c r="I62" i="31"/>
  <c r="H62" i="31"/>
  <c r="G62" i="31"/>
  <c r="F62" i="31"/>
  <c r="K62" i="31" s="1"/>
  <c r="E62" i="31"/>
  <c r="D62" i="31"/>
  <c r="L61" i="31"/>
  <c r="K61" i="31"/>
  <c r="J61" i="31"/>
  <c r="I60" i="31"/>
  <c r="H60" i="31"/>
  <c r="L60" i="31" s="1"/>
  <c r="F60" i="31"/>
  <c r="K60" i="31" s="1"/>
  <c r="E60" i="31"/>
  <c r="D60" i="31"/>
  <c r="J60" i="31" s="1"/>
  <c r="K59" i="31"/>
  <c r="F55" i="31"/>
  <c r="E55" i="31"/>
  <c r="D55" i="31"/>
  <c r="F53" i="31"/>
  <c r="E53" i="31"/>
  <c r="D53" i="31"/>
  <c r="F51" i="31"/>
  <c r="E51" i="31"/>
  <c r="I45" i="31"/>
  <c r="H45" i="31"/>
  <c r="G45" i="31"/>
  <c r="F45" i="31"/>
  <c r="K45" i="31" s="1"/>
  <c r="E45" i="31"/>
  <c r="D45" i="31"/>
  <c r="L44" i="31"/>
  <c r="K44" i="31"/>
  <c r="J44" i="31"/>
  <c r="I43" i="31"/>
  <c r="H43" i="31"/>
  <c r="G43" i="31"/>
  <c r="F43" i="31"/>
  <c r="K43" i="31" s="1"/>
  <c r="E43" i="31"/>
  <c r="D43" i="31"/>
  <c r="L42" i="31"/>
  <c r="K42" i="31"/>
  <c r="J42" i="31"/>
  <c r="I41" i="31"/>
  <c r="G41" i="31"/>
  <c r="K41" i="31"/>
  <c r="E41" i="31"/>
  <c r="D41" i="31"/>
  <c r="L40" i="31"/>
  <c r="K40" i="31"/>
  <c r="J40" i="31"/>
  <c r="H36" i="31"/>
  <c r="G36" i="31"/>
  <c r="F36" i="31"/>
  <c r="E36" i="31"/>
  <c r="D36" i="31"/>
  <c r="J35" i="31"/>
  <c r="I35" i="31"/>
  <c r="H34" i="31"/>
  <c r="G34" i="31"/>
  <c r="F34" i="31"/>
  <c r="E34" i="31"/>
  <c r="D34" i="31"/>
  <c r="J33" i="31"/>
  <c r="I33" i="31"/>
  <c r="G32" i="31"/>
  <c r="J32" i="31" s="1"/>
  <c r="E32" i="31"/>
  <c r="D32" i="31"/>
  <c r="I32" i="31" s="1"/>
  <c r="H27" i="31"/>
  <c r="G27" i="31"/>
  <c r="F27" i="31"/>
  <c r="E27" i="31"/>
  <c r="D27" i="31"/>
  <c r="H23" i="31"/>
  <c r="G23" i="31"/>
  <c r="F23" i="31"/>
  <c r="E23" i="31"/>
  <c r="I18" i="31"/>
  <c r="H18" i="31"/>
  <c r="G18" i="31"/>
  <c r="F18" i="31"/>
  <c r="K18" i="31" s="1"/>
  <c r="E18" i="31"/>
  <c r="D18" i="31"/>
  <c r="L17" i="31"/>
  <c r="K17" i="31"/>
  <c r="J17" i="31"/>
  <c r="I16" i="31"/>
  <c r="H16" i="31"/>
  <c r="G16" i="31"/>
  <c r="F16" i="31"/>
  <c r="K16" i="31" s="1"/>
  <c r="E16" i="31"/>
  <c r="D16" i="31"/>
  <c r="L15" i="31"/>
  <c r="K15" i="31"/>
  <c r="J15" i="31"/>
  <c r="I14" i="31"/>
  <c r="G14" i="31"/>
  <c r="L14" i="31" s="1"/>
  <c r="F14" i="31"/>
  <c r="K14" i="31" s="1"/>
  <c r="E14" i="31"/>
  <c r="D14" i="31"/>
  <c r="K13" i="31"/>
  <c r="L411" i="31" l="1"/>
  <c r="J88" i="31"/>
  <c r="L232" i="31"/>
  <c r="L457" i="31"/>
  <c r="L295" i="31"/>
  <c r="J295" i="31"/>
  <c r="L291" i="31"/>
  <c r="L265" i="31"/>
  <c r="J45" i="31"/>
  <c r="J64" i="31"/>
  <c r="J83" i="31"/>
  <c r="L88" i="31"/>
  <c r="J283" i="31"/>
  <c r="J301" i="31"/>
  <c r="L307" i="31"/>
  <c r="J315" i="31"/>
  <c r="J327" i="31"/>
  <c r="L332" i="31"/>
  <c r="L420" i="31"/>
  <c r="L433" i="31"/>
  <c r="J461" i="31"/>
  <c r="J81" i="31"/>
  <c r="L83" i="31"/>
  <c r="L299" i="31"/>
  <c r="J16" i="31"/>
  <c r="J265" i="31"/>
  <c r="L96" i="31"/>
  <c r="J273" i="31"/>
  <c r="J323" i="31"/>
  <c r="J334" i="31"/>
  <c r="J342" i="31"/>
  <c r="J350" i="31"/>
  <c r="J358" i="31"/>
  <c r="L459" i="31"/>
  <c r="J275" i="31"/>
  <c r="J299" i="31"/>
  <c r="J452" i="31"/>
  <c r="L273" i="31"/>
  <c r="L297" i="31"/>
  <c r="L323" i="31"/>
  <c r="L342" i="31"/>
  <c r="L350" i="31"/>
  <c r="L358" i="31"/>
  <c r="L508" i="31"/>
  <c r="L45" i="31"/>
  <c r="J236" i="31"/>
  <c r="J338" i="31"/>
  <c r="J346" i="31"/>
  <c r="J354" i="31"/>
  <c r="J232" i="31"/>
  <c r="J285" i="31"/>
  <c r="J90" i="31"/>
  <c r="J168" i="31"/>
  <c r="I36" i="31"/>
  <c r="J41" i="31"/>
  <c r="L81" i="31"/>
  <c r="L283" i="31"/>
  <c r="L346" i="31"/>
  <c r="L354" i="31"/>
  <c r="L461" i="31"/>
  <c r="J498" i="31"/>
  <c r="L504" i="31"/>
  <c r="L43" i="31"/>
  <c r="J62" i="31"/>
  <c r="J325" i="31"/>
  <c r="I450" i="31"/>
  <c r="L494" i="31"/>
  <c r="J506" i="31"/>
  <c r="J34" i="31"/>
  <c r="L41" i="31"/>
  <c r="L79" i="31"/>
  <c r="J98" i="31"/>
  <c r="L198" i="31"/>
  <c r="L236" i="31"/>
  <c r="J297" i="31"/>
  <c r="J311" i="31"/>
  <c r="L315" i="31"/>
  <c r="J317" i="31"/>
  <c r="L325" i="31"/>
  <c r="L413" i="31"/>
  <c r="L424" i="31"/>
  <c r="L441" i="31"/>
  <c r="I452" i="31"/>
  <c r="L498" i="31"/>
  <c r="J508" i="31"/>
  <c r="L16" i="31"/>
  <c r="I34" i="31"/>
  <c r="L90" i="31"/>
  <c r="J96" i="31"/>
  <c r="L196" i="31"/>
  <c r="L200" i="31"/>
  <c r="J234" i="31"/>
  <c r="L234" i="31"/>
  <c r="L261" i="31"/>
  <c r="L271" i="31"/>
  <c r="L285" i="31"/>
  <c r="L301" i="31"/>
  <c r="L311" i="31"/>
  <c r="L317" i="31"/>
  <c r="L327" i="31"/>
  <c r="L334" i="31"/>
  <c r="J413" i="31"/>
  <c r="J424" i="31"/>
  <c r="J433" i="31"/>
  <c r="J441" i="31"/>
  <c r="J494" i="31"/>
  <c r="L18" i="31"/>
  <c r="J36" i="31"/>
  <c r="J43" i="31"/>
  <c r="L62" i="31"/>
  <c r="L92" i="31"/>
  <c r="L98" i="31"/>
  <c r="L170" i="31"/>
  <c r="J196" i="31"/>
  <c r="L263" i="31"/>
  <c r="L281" i="31"/>
  <c r="L313" i="31"/>
  <c r="L336" i="31"/>
  <c r="L340" i="31"/>
  <c r="L344" i="31"/>
  <c r="L348" i="31"/>
  <c r="L352" i="31"/>
  <c r="L356" i="31"/>
  <c r="L360" i="31"/>
  <c r="L415" i="31"/>
  <c r="L422" i="31"/>
  <c r="L439" i="31"/>
  <c r="L443" i="31"/>
  <c r="J450" i="31"/>
  <c r="J459" i="31"/>
  <c r="L496" i="31"/>
  <c r="L506" i="31"/>
  <c r="J18" i="31"/>
  <c r="L64" i="31"/>
  <c r="J92" i="31"/>
  <c r="L168" i="31"/>
  <c r="J170" i="31"/>
  <c r="J198" i="31"/>
  <c r="J263" i="31"/>
  <c r="L275" i="31"/>
  <c r="J281" i="31"/>
  <c r="J313" i="31"/>
  <c r="J336" i="31"/>
  <c r="J340" i="31"/>
  <c r="J344" i="31"/>
  <c r="J348" i="31"/>
  <c r="J352" i="31"/>
  <c r="J356" i="31"/>
  <c r="J360" i="31"/>
  <c r="J94" i="31"/>
  <c r="J200" i="31"/>
  <c r="J415" i="31"/>
  <c r="J422" i="31"/>
  <c r="J429" i="31"/>
  <c r="J443" i="31"/>
  <c r="J496" i="31"/>
</calcChain>
</file>

<file path=xl/sharedStrings.xml><?xml version="1.0" encoding="utf-8"?>
<sst xmlns="http://schemas.openxmlformats.org/spreadsheetml/2006/main" count="942" uniqueCount="359">
  <si>
    <t>6～10回</t>
    <rPh sb="4" eb="5">
      <t>カイ</t>
    </rPh>
    <phoneticPr fontId="3"/>
  </si>
  <si>
    <t>感じている</t>
    <rPh sb="0" eb="1">
      <t>カン</t>
    </rPh>
    <phoneticPr fontId="3"/>
  </si>
  <si>
    <t>歩数を測定している</t>
    <rPh sb="0" eb="2">
      <t>ホスウ</t>
    </rPh>
    <rPh sb="3" eb="5">
      <t>ソクテイ</t>
    </rPh>
    <phoneticPr fontId="3"/>
  </si>
  <si>
    <t>問５</t>
    <rPh sb="0" eb="1">
      <t>トイ</t>
    </rPh>
    <phoneticPr fontId="3"/>
  </si>
  <si>
    <t>1+2</t>
  </si>
  <si>
    <t>地域のつながり（居住地域でお互いに助け合っている）があると思いますか</t>
  </si>
  <si>
    <t>問４４</t>
    <rPh sb="0" eb="1">
      <t>トイ</t>
    </rPh>
    <phoneticPr fontId="3"/>
  </si>
  <si>
    <t>4+5</t>
  </si>
  <si>
    <t>無 回 答</t>
    <rPh sb="0" eb="1">
      <t>ナ</t>
    </rPh>
    <rPh sb="2" eb="3">
      <t>カイ</t>
    </rPh>
    <rPh sb="4" eb="5">
      <t>コタエ</t>
    </rPh>
    <phoneticPr fontId="3"/>
  </si>
  <si>
    <t>子どもの教育環境が不十分である</t>
  </si>
  <si>
    <t>どちらかといえばそう思う</t>
    <rPh sb="10" eb="11">
      <t>オモ</t>
    </rPh>
    <phoneticPr fontId="3"/>
  </si>
  <si>
    <t>どちらかといえばそう思わない</t>
    <rPh sb="10" eb="11">
      <t>オモ</t>
    </rPh>
    <phoneticPr fontId="3"/>
  </si>
  <si>
    <t>はい</t>
  </si>
  <si>
    <t>問１７</t>
    <rPh sb="0" eb="1">
      <t>トイ</t>
    </rPh>
    <phoneticPr fontId="3"/>
  </si>
  <si>
    <t>そう思う</t>
    <rPh sb="2" eb="3">
      <t>オモ</t>
    </rPh>
    <phoneticPr fontId="3"/>
  </si>
  <si>
    <t>思わない</t>
    <rPh sb="0" eb="1">
      <t>オモ</t>
    </rPh>
    <phoneticPr fontId="3"/>
  </si>
  <si>
    <t>言葉も内容も知っており、実際に取り組んでいる</t>
    <rPh sb="0" eb="2">
      <t>コトバ</t>
    </rPh>
    <rPh sb="3" eb="5">
      <t>ナイヨウ</t>
    </rPh>
    <rPh sb="6" eb="7">
      <t>シ</t>
    </rPh>
    <rPh sb="12" eb="14">
      <t>ジッサイ</t>
    </rPh>
    <rPh sb="15" eb="16">
      <t>ト</t>
    </rPh>
    <rPh sb="17" eb="18">
      <t>ク</t>
    </rPh>
    <phoneticPr fontId="3"/>
  </si>
  <si>
    <t>子どもの登下校時にあいさつや言葉をかける運動に参加するなど、地域の子どもの見守りを意識していますか</t>
  </si>
  <si>
    <t>医療施設が整っている</t>
  </si>
  <si>
    <t>主食・主菜・副菜を組み合わせた食事を１日２回以上ほぼ毎日とっている</t>
  </si>
  <si>
    <t>不満</t>
    <rPh sb="0" eb="1">
      <t>フ</t>
    </rPh>
    <rPh sb="1" eb="2">
      <t>マン</t>
    </rPh>
    <phoneticPr fontId="3"/>
  </si>
  <si>
    <t>どんなことに生きがいを感じていますか（複数回答）</t>
    <rPh sb="19" eb="23">
      <t>フクスウカイトウ</t>
    </rPh>
    <phoneticPr fontId="3"/>
  </si>
  <si>
    <t>無回答</t>
    <rPh sb="0" eb="1">
      <t>ナ</t>
    </rPh>
    <rPh sb="1" eb="2">
      <t>カイ</t>
    </rPh>
    <rPh sb="2" eb="3">
      <t>コタエ</t>
    </rPh>
    <phoneticPr fontId="3"/>
  </si>
  <si>
    <t>まちづくりやボランティア活動などの住民の自主的な活動が活発でない</t>
  </si>
  <si>
    <t>思う</t>
    <rPh sb="0" eb="1">
      <t>オモ</t>
    </rPh>
    <phoneticPr fontId="3"/>
  </si>
  <si>
    <t>知識の習得</t>
    <rPh sb="0" eb="2">
      <t>チシキ</t>
    </rPh>
    <rPh sb="3" eb="5">
      <t>シュウトク</t>
    </rPh>
    <phoneticPr fontId="3"/>
  </si>
  <si>
    <t>無回答</t>
    <rPh sb="0" eb="3">
      <t>ムカイトウ</t>
    </rPh>
    <phoneticPr fontId="3"/>
  </si>
  <si>
    <t>問３９</t>
    <rPh sb="0" eb="1">
      <t>トイ</t>
    </rPh>
    <phoneticPr fontId="3"/>
  </si>
  <si>
    <t>どちらともいえない</t>
  </si>
  <si>
    <t>している</t>
  </si>
  <si>
    <t>現在、足腰に痛みがありますか</t>
  </si>
  <si>
    <t>していない</t>
  </si>
  <si>
    <t>２　文化・スポーツ</t>
    <rPh sb="2" eb="4">
      <t>ブンカ</t>
    </rPh>
    <phoneticPr fontId="3"/>
  </si>
  <si>
    <t>3+4</t>
  </si>
  <si>
    <t>満足</t>
    <rPh sb="0" eb="1">
      <t>マン</t>
    </rPh>
    <rPh sb="1" eb="2">
      <t>アシ</t>
    </rPh>
    <phoneticPr fontId="3"/>
  </si>
  <si>
    <t>ふつう</t>
  </si>
  <si>
    <t>同感しない</t>
    <rPh sb="0" eb="1">
      <t>ドウ</t>
    </rPh>
    <rPh sb="1" eb="2">
      <t>カン</t>
    </rPh>
    <phoneticPr fontId="3"/>
  </si>
  <si>
    <t>住みよいと思う</t>
    <rPh sb="0" eb="1">
      <t>ス</t>
    </rPh>
    <rPh sb="5" eb="6">
      <t>オモ</t>
    </rPh>
    <phoneticPr fontId="3"/>
  </si>
  <si>
    <t>住みにくいと思う</t>
    <rPh sb="0" eb="1">
      <t>ス</t>
    </rPh>
    <rPh sb="6" eb="7">
      <t>オモ</t>
    </rPh>
    <phoneticPr fontId="3"/>
  </si>
  <si>
    <t>年度</t>
    <rPh sb="0" eb="1">
      <t>ネン</t>
    </rPh>
    <rPh sb="1" eb="2">
      <t>ド</t>
    </rPh>
    <phoneticPr fontId="3"/>
  </si>
  <si>
    <t>同感する</t>
    <rPh sb="0" eb="2">
      <t>ドウカン</t>
    </rPh>
    <phoneticPr fontId="3"/>
  </si>
  <si>
    <t>自動車
(送迎含む)</t>
    <rPh sb="0" eb="3">
      <t>ジドウシャ</t>
    </rPh>
    <rPh sb="5" eb="7">
      <t>ソウゲイ</t>
    </rPh>
    <rPh sb="7" eb="8">
      <t>フク</t>
    </rPh>
    <phoneticPr fontId="3"/>
  </si>
  <si>
    <t>0回</t>
    <rPh sb="1" eb="2">
      <t>カイ</t>
    </rPh>
    <phoneticPr fontId="3"/>
  </si>
  <si>
    <t>問４９</t>
    <rPh sb="0" eb="1">
      <t>トイ</t>
    </rPh>
    <phoneticPr fontId="3"/>
  </si>
  <si>
    <t>大学が実施する公開講座や学園祭への参加、教員や学生との交流、図書館等の大学施設を活用していますか</t>
    <rPh sb="0" eb="2">
      <t>ダイガク</t>
    </rPh>
    <rPh sb="3" eb="5">
      <t>ジッシ</t>
    </rPh>
    <rPh sb="7" eb="9">
      <t>コウカイ</t>
    </rPh>
    <rPh sb="9" eb="11">
      <t>コウザ</t>
    </rPh>
    <rPh sb="12" eb="15">
      <t>ガクエンサイ</t>
    </rPh>
    <rPh sb="17" eb="19">
      <t>サンカ</t>
    </rPh>
    <rPh sb="20" eb="22">
      <t>キョウイン</t>
    </rPh>
    <rPh sb="23" eb="25">
      <t>ガクセイ</t>
    </rPh>
    <rPh sb="27" eb="29">
      <t>コウリュウ</t>
    </rPh>
    <rPh sb="30" eb="33">
      <t>トショカン</t>
    </rPh>
    <rPh sb="33" eb="34">
      <t>トウ</t>
    </rPh>
    <rPh sb="35" eb="37">
      <t>ダイガク</t>
    </rPh>
    <rPh sb="37" eb="39">
      <t>シセツ</t>
    </rPh>
    <rPh sb="40" eb="42">
      <t>カツヨウ</t>
    </rPh>
    <phoneticPr fontId="3"/>
  </si>
  <si>
    <t>1～5回</t>
    <rPh sb="3" eb="4">
      <t>カイ</t>
    </rPh>
    <phoneticPr fontId="3"/>
  </si>
  <si>
    <t>問２２</t>
    <rPh sb="0" eb="1">
      <t>トイ</t>
    </rPh>
    <phoneticPr fontId="3"/>
  </si>
  <si>
    <t>自室からは出るが、家からは出ない</t>
  </si>
  <si>
    <t>16回以上</t>
    <rPh sb="2" eb="3">
      <t>カイ</t>
    </rPh>
    <rPh sb="3" eb="5">
      <t>イジョウ</t>
    </rPh>
    <phoneticPr fontId="3"/>
  </si>
  <si>
    <t>問５０</t>
    <rPh sb="0" eb="1">
      <t>トイ</t>
    </rPh>
    <phoneticPr fontId="3"/>
  </si>
  <si>
    <t>利用していない</t>
    <rPh sb="0" eb="2">
      <t>リヨウ</t>
    </rPh>
    <phoneticPr fontId="3"/>
  </si>
  <si>
    <t>働く場が少ない</t>
  </si>
  <si>
    <t>11～15回</t>
    <rPh sb="5" eb="6">
      <t>カイ</t>
    </rPh>
    <phoneticPr fontId="3"/>
  </si>
  <si>
    <t>路線バス</t>
    <rPh sb="0" eb="2">
      <t>ロセン</t>
    </rPh>
    <phoneticPr fontId="3"/>
  </si>
  <si>
    <t>騒音・悪臭などの環境保全やごみの収集など生活環境が整っている</t>
  </si>
  <si>
    <t>自転車</t>
    <rPh sb="0" eb="3">
      <t>ジテンシャ</t>
    </rPh>
    <phoneticPr fontId="3"/>
  </si>
  <si>
    <t>芸術性・文化性が低い</t>
  </si>
  <si>
    <t>徒歩</t>
    <rPh sb="0" eb="2">
      <t>トホ</t>
    </rPh>
    <phoneticPr fontId="3"/>
  </si>
  <si>
    <t>道路や上下水道、居住環境などの基盤整備が整っている</t>
  </si>
  <si>
    <t>文化・スポーツ施設が充実している</t>
  </si>
  <si>
    <t>その他</t>
  </si>
  <si>
    <t>子どもの教育環境が整っている</t>
  </si>
  <si>
    <t>人情が薄く、近所づきあいがあまりない</t>
  </si>
  <si>
    <t>芸術性・文化性が高い</t>
  </si>
  <si>
    <t>観光資源・特産物が豊富である</t>
  </si>
  <si>
    <t>商業施設が多く、買い物に便利である</t>
  </si>
  <si>
    <t>交通事故や犯罪が少ない</t>
  </si>
  <si>
    <t>人情が厚く、近所づきあいがある</t>
  </si>
  <si>
    <t>福祉施設、福祉サービスが充実していない</t>
  </si>
  <si>
    <t>紙巻きたばこを吸っている</t>
  </si>
  <si>
    <t>観光資源・特産物が十分生かされていない</t>
  </si>
  <si>
    <t>商業施設が少なく、買い物に不便である</t>
  </si>
  <si>
    <t>道路や上下水道、居住環境などの基盤整備が不十分である</t>
  </si>
  <si>
    <t>問２７－１</t>
    <rPh sb="0" eb="1">
      <t>トイ</t>
    </rPh>
    <phoneticPr fontId="3"/>
  </si>
  <si>
    <t>上段：回答数
下段：回答比率</t>
  </si>
  <si>
    <t>子育てに対する支援が充実している</t>
  </si>
  <si>
    <t>６　雇用</t>
    <rPh sb="2" eb="4">
      <t>コヨウ</t>
    </rPh>
    <phoneticPr fontId="3"/>
  </si>
  <si>
    <t>福祉施設、福祉サービスが充実している</t>
  </si>
  <si>
    <t>町内会などの回覧板</t>
  </si>
  <si>
    <t>豊かな自然、みどりに恵まれている</t>
  </si>
  <si>
    <t>子育てに対する支援が不十分である</t>
  </si>
  <si>
    <t>その他</t>
    <rPh sb="2" eb="3">
      <t>タ</t>
    </rPh>
    <phoneticPr fontId="3"/>
  </si>
  <si>
    <t>夜間、休日などの救急医療体制が不十分である</t>
  </si>
  <si>
    <t>文化・スポーツ施設が充実していない</t>
  </si>
  <si>
    <t>問４</t>
    <rPh sb="0" eb="1">
      <t>トイ</t>
    </rPh>
    <phoneticPr fontId="3"/>
  </si>
  <si>
    <t>交通事故や犯罪が多い</t>
  </si>
  <si>
    <t>タクシー</t>
  </si>
  <si>
    <t>「広報ひろさき」などの広報活動による情報が役に立ったと思いますか</t>
    <rPh sb="27" eb="28">
      <t>オモ</t>
    </rPh>
    <phoneticPr fontId="3"/>
  </si>
  <si>
    <t>まちづくりやボランティア活動などの住民の自主的な活動が活発である</t>
  </si>
  <si>
    <t>７時間</t>
  </si>
  <si>
    <t>不満</t>
    <rPh sb="0" eb="2">
      <t>フマン</t>
    </rPh>
    <phoneticPr fontId="3"/>
  </si>
  <si>
    <t>どちらかといえば重要だと思う</t>
    <rPh sb="8" eb="10">
      <t>ジュウヨウ</t>
    </rPh>
    <rPh sb="12" eb="13">
      <t>オモ</t>
    </rPh>
    <phoneticPr fontId="3"/>
  </si>
  <si>
    <t>文化・芸術活動への参加もしくは、文化・芸術公演などの鑑賞をしていますか</t>
    <rPh sb="0" eb="2">
      <t>ブンカ</t>
    </rPh>
    <rPh sb="3" eb="5">
      <t>ゲイジュツ</t>
    </rPh>
    <rPh sb="5" eb="7">
      <t>カツドウ</t>
    </rPh>
    <rPh sb="9" eb="11">
      <t>サンカ</t>
    </rPh>
    <rPh sb="16" eb="18">
      <t>ブンカ</t>
    </rPh>
    <rPh sb="19" eb="21">
      <t>ゲイジュツ</t>
    </rPh>
    <rPh sb="21" eb="23">
      <t>コウエン</t>
    </rPh>
    <rPh sb="26" eb="28">
      <t>カンショウ</t>
    </rPh>
    <phoneticPr fontId="3"/>
  </si>
  <si>
    <t>市内で行われる文化イベントや四季のまつりなど地域の伝統行事や、城郭や神社仏閣、洋風建築など歴史的建造物等が、市の観光や産業の発展に活用されていると思いますか</t>
    <rPh sb="34" eb="38">
      <t>ジンジャブッカク</t>
    </rPh>
    <rPh sb="65" eb="67">
      <t>カツヨウ</t>
    </rPh>
    <phoneticPr fontId="3"/>
  </si>
  <si>
    <t>重要</t>
    <rPh sb="0" eb="2">
      <t>ジュウヨウ</t>
    </rPh>
    <phoneticPr fontId="3"/>
  </si>
  <si>
    <t>問３１</t>
    <rPh sb="0" eb="1">
      <t>トイ</t>
    </rPh>
    <phoneticPr fontId="3"/>
  </si>
  <si>
    <t>１　学び</t>
    <rPh sb="2" eb="3">
      <t>マナ</t>
    </rPh>
    <phoneticPr fontId="3"/>
  </si>
  <si>
    <t>問７</t>
    <rPh sb="0" eb="1">
      <t>トイ</t>
    </rPh>
    <phoneticPr fontId="3"/>
  </si>
  <si>
    <t>３　子育て</t>
    <rPh sb="2" eb="4">
      <t>コソダ</t>
    </rPh>
    <phoneticPr fontId="3"/>
  </si>
  <si>
    <t>４　健康・医療</t>
    <rPh sb="2" eb="4">
      <t>ケンコウ</t>
    </rPh>
    <rPh sb="5" eb="7">
      <t>イリョウ</t>
    </rPh>
    <phoneticPr fontId="3"/>
  </si>
  <si>
    <t>５　福祉</t>
    <rPh sb="2" eb="4">
      <t>フクシ</t>
    </rPh>
    <phoneticPr fontId="3"/>
  </si>
  <si>
    <t>参加して
いない</t>
    <rPh sb="0" eb="2">
      <t>サンカ</t>
    </rPh>
    <phoneticPr fontId="3"/>
  </si>
  <si>
    <t>必要性は感じない</t>
    <rPh sb="0" eb="3">
      <t>ヒツヨウセイ</t>
    </rPh>
    <rPh sb="4" eb="5">
      <t>カン</t>
    </rPh>
    <phoneticPr fontId="3"/>
  </si>
  <si>
    <t>幼児教育や保育サービスが整っていると思いますか</t>
  </si>
  <si>
    <t>必要性は感じるが、何をすればよいのかわからない</t>
    <rPh sb="0" eb="3">
      <t>ヒツヨウセイ</t>
    </rPh>
    <rPh sb="4" eb="5">
      <t>カン</t>
    </rPh>
    <rPh sb="9" eb="10">
      <t>ナニ</t>
    </rPh>
    <phoneticPr fontId="3"/>
  </si>
  <si>
    <t>市が実施している介護予防事業について知らない</t>
    <rPh sb="0" eb="1">
      <t>シ</t>
    </rPh>
    <rPh sb="2" eb="4">
      <t>ジッシ</t>
    </rPh>
    <rPh sb="8" eb="10">
      <t>カイゴ</t>
    </rPh>
    <rPh sb="10" eb="12">
      <t>ヨボウ</t>
    </rPh>
    <rPh sb="12" eb="14">
      <t>ジギョウ</t>
    </rPh>
    <rPh sb="18" eb="19">
      <t>シ</t>
    </rPh>
    <phoneticPr fontId="3"/>
  </si>
  <si>
    <t>参加する時間がない</t>
    <rPh sb="0" eb="2">
      <t>サンカ</t>
    </rPh>
    <rPh sb="4" eb="6">
      <t>ジカン</t>
    </rPh>
    <phoneticPr fontId="3"/>
  </si>
  <si>
    <t>参加するための交通手段がない</t>
    <rPh sb="0" eb="2">
      <t>サンカ</t>
    </rPh>
    <rPh sb="7" eb="9">
      <t>コウツウ</t>
    </rPh>
    <rPh sb="9" eb="11">
      <t>シュダン</t>
    </rPh>
    <phoneticPr fontId="3"/>
  </si>
  <si>
    <t>参加するのがおっくうである</t>
    <rPh sb="0" eb="2">
      <t>サンカ</t>
    </rPh>
    <phoneticPr fontId="3"/>
  </si>
  <si>
    <t>よく参加（活用）する</t>
    <rPh sb="2" eb="4">
      <t>サンカ</t>
    </rPh>
    <rPh sb="5" eb="7">
      <t>カツヨウ</t>
    </rPh>
    <phoneticPr fontId="3"/>
  </si>
  <si>
    <t>１日３食
食べる</t>
  </si>
  <si>
    <t>ときどき参加（活用）する</t>
    <rPh sb="4" eb="6">
      <t>サンカ</t>
    </rPh>
    <rPh sb="7" eb="9">
      <t>カツヨウ</t>
    </rPh>
    <phoneticPr fontId="3"/>
  </si>
  <si>
    <t>「アイデアポスト」や、「パブリックコメント」、「市政懇談会」などの広聴事業のほか、各事業における意見交換会や住民説明会など、市民が市政について自由に意見や提案を言える機会が十分に確保されていると思いますか</t>
  </si>
  <si>
    <t>問９</t>
    <rPh sb="0" eb="1">
      <t>トイ</t>
    </rPh>
    <phoneticPr fontId="3"/>
  </si>
  <si>
    <t>ほとんど参加（活用）しない</t>
    <rPh sb="4" eb="6">
      <t>サンカ</t>
    </rPh>
    <rPh sb="7" eb="9">
      <t>カツヨウ</t>
    </rPh>
    <phoneticPr fontId="3"/>
  </si>
  <si>
    <t>問１３</t>
    <rPh sb="0" eb="1">
      <t>トイ</t>
    </rPh>
    <phoneticPr fontId="3"/>
  </si>
  <si>
    <t>参加（活用）しない</t>
    <rPh sb="0" eb="2">
      <t>サンカ</t>
    </rPh>
    <rPh sb="3" eb="5">
      <t>カツヨウ</t>
    </rPh>
    <phoneticPr fontId="3"/>
  </si>
  <si>
    <t>弘前市ホームページ</t>
  </si>
  <si>
    <t>参加（活用）する</t>
    <rPh sb="0" eb="2">
      <t>サンカ</t>
    </rPh>
    <rPh sb="3" eb="5">
      <t>カツヨウ</t>
    </rPh>
    <phoneticPr fontId="3"/>
  </si>
  <si>
    <t>よく参加
している</t>
    <rPh sb="2" eb="4">
      <t>サンカ</t>
    </rPh>
    <phoneticPr fontId="3"/>
  </si>
  <si>
    <t>市民・町会・学生・企業等・行政がお互いに連携し、協力し合いながらまちづくりに取り組んでいると思いますか</t>
  </si>
  <si>
    <t>ときどき
参加
している</t>
    <rPh sb="5" eb="7">
      <t>サンカ</t>
    </rPh>
    <phoneticPr fontId="3"/>
  </si>
  <si>
    <t>参加
している</t>
    <rPh sb="0" eb="2">
      <t>サンカ</t>
    </rPh>
    <phoneticPr fontId="3"/>
  </si>
  <si>
    <t>そう
思わない</t>
    <rPh sb="3" eb="4">
      <t>オモ</t>
    </rPh>
    <phoneticPr fontId="3"/>
  </si>
  <si>
    <t>問４５</t>
    <rPh sb="0" eb="1">
      <t>トイ</t>
    </rPh>
    <phoneticPr fontId="3"/>
  </si>
  <si>
    <t>どちらかといえば
不満</t>
    <rPh sb="9" eb="10">
      <t>フ</t>
    </rPh>
    <rPh sb="10" eb="11">
      <t>マン</t>
    </rPh>
    <phoneticPr fontId="3"/>
  </si>
  <si>
    <t>感じて
いない</t>
    <rPh sb="0" eb="1">
      <t>カン</t>
    </rPh>
    <phoneticPr fontId="3"/>
  </si>
  <si>
    <t>重要だと
思う</t>
    <rPh sb="0" eb="2">
      <t>ジュウヨウ</t>
    </rPh>
    <rPh sb="5" eb="6">
      <t>オモ</t>
    </rPh>
    <phoneticPr fontId="3"/>
  </si>
  <si>
    <t>問３３</t>
    <rPh sb="0" eb="1">
      <t>トイ</t>
    </rPh>
    <phoneticPr fontId="3"/>
  </si>
  <si>
    <t>無回答</t>
  </si>
  <si>
    <t>吸って
いない</t>
    <rPh sb="0" eb="1">
      <t>ス</t>
    </rPh>
    <phoneticPr fontId="3"/>
  </si>
  <si>
    <t>どちらかと
いえば
満足</t>
    <rPh sb="10" eb="11">
      <t>マン</t>
    </rPh>
    <rPh sb="11" eb="12">
      <t>アシ</t>
    </rPh>
    <phoneticPr fontId="3"/>
  </si>
  <si>
    <t>まあよい</t>
  </si>
  <si>
    <t>あまりよくない</t>
  </si>
  <si>
    <t>弘前市フェイスブック</t>
  </si>
  <si>
    <t>よくない</t>
  </si>
  <si>
    <t>９時間以上</t>
    <rPh sb="1" eb="3">
      <t>ジカン</t>
    </rPh>
    <rPh sb="3" eb="5">
      <t>イジョウ</t>
    </rPh>
    <phoneticPr fontId="3"/>
  </si>
  <si>
    <t>問２０</t>
    <rPh sb="0" eb="1">
      <t>トイ</t>
    </rPh>
    <phoneticPr fontId="3"/>
  </si>
  <si>
    <t>新聞</t>
  </si>
  <si>
    <t>問１１</t>
    <rPh sb="0" eb="1">
      <t>トイ</t>
    </rPh>
    <phoneticPr fontId="3"/>
  </si>
  <si>
    <t>問２</t>
    <rPh sb="0" eb="1">
      <t>ト</t>
    </rPh>
    <phoneticPr fontId="3"/>
  </si>
  <si>
    <t>問１５</t>
    <rPh sb="0" eb="1">
      <t>トイ</t>
    </rPh>
    <phoneticPr fontId="3"/>
  </si>
  <si>
    <t>問８</t>
    <rPh sb="0" eb="1">
      <t>トイ</t>
    </rPh>
    <phoneticPr fontId="3"/>
  </si>
  <si>
    <t>問１２</t>
    <rPh sb="0" eb="1">
      <t>トイ</t>
    </rPh>
    <phoneticPr fontId="3"/>
  </si>
  <si>
    <t>よい</t>
  </si>
  <si>
    <t>７　商工業</t>
    <rPh sb="2" eb="5">
      <t>ショウコウギョウ</t>
    </rPh>
    <phoneticPr fontId="3"/>
  </si>
  <si>
    <t>安全な水道水をいつでも利用できることについて</t>
  </si>
  <si>
    <t>道路施設の補修や整備など、道路の安全・安心について</t>
    <rPh sb="2" eb="4">
      <t>シセツ</t>
    </rPh>
    <rPh sb="5" eb="7">
      <t>ホシュウ</t>
    </rPh>
    <rPh sb="8" eb="10">
      <t>セイビ</t>
    </rPh>
    <rPh sb="13" eb="15">
      <t>ドウロ</t>
    </rPh>
    <phoneticPr fontId="3"/>
  </si>
  <si>
    <t>問３７</t>
    <rPh sb="0" eb="1">
      <t>トイ</t>
    </rPh>
    <phoneticPr fontId="3"/>
  </si>
  <si>
    <t>あまり
参加
していない</t>
    <rPh sb="4" eb="6">
      <t>サンカ</t>
    </rPh>
    <phoneticPr fontId="3"/>
  </si>
  <si>
    <t>意識している</t>
    <rPh sb="0" eb="2">
      <t>イシキ</t>
    </rPh>
    <phoneticPr fontId="3"/>
  </si>
  <si>
    <t>どちらかというと意識している</t>
    <rPh sb="8" eb="10">
      <t>イシキ</t>
    </rPh>
    <phoneticPr fontId="3"/>
  </si>
  <si>
    <t>魅力的でない</t>
    <rPh sb="0" eb="3">
      <t>ミリョクテキ</t>
    </rPh>
    <phoneticPr fontId="3"/>
  </si>
  <si>
    <t>どちらかというと意識していない</t>
    <rPh sb="8" eb="10">
      <t>イシキ</t>
    </rPh>
    <phoneticPr fontId="3"/>
  </si>
  <si>
    <t>意識していない</t>
    <rPh sb="0" eb="2">
      <t>イシキ</t>
    </rPh>
    <phoneticPr fontId="3"/>
  </si>
  <si>
    <t>自室からほとんど出ない</t>
  </si>
  <si>
    <t>該当する人はいない</t>
  </si>
  <si>
    <t>自分の健康状態をどう思いますか</t>
  </si>
  <si>
    <t>ある</t>
  </si>
  <si>
    <t>ない</t>
  </si>
  <si>
    <t>家庭での定期的な血圧測定</t>
  </si>
  <si>
    <t>問１９</t>
    <rPh sb="0" eb="1">
      <t>トイ</t>
    </rPh>
    <phoneticPr fontId="3"/>
  </si>
  <si>
    <t>あてはまるものはない</t>
  </si>
  <si>
    <t>問２４</t>
    <rPh sb="0" eb="1">
      <t>トイ</t>
    </rPh>
    <phoneticPr fontId="3"/>
  </si>
  <si>
    <t>塩分を
控える</t>
  </si>
  <si>
    <t>以前は利用していたが、過去数年間利用していない</t>
    <rPh sb="0" eb="2">
      <t>イゼン</t>
    </rPh>
    <rPh sb="3" eb="5">
      <t>リヨウ</t>
    </rPh>
    <rPh sb="11" eb="13">
      <t>カコ</t>
    </rPh>
    <rPh sb="13" eb="16">
      <t>スウネンカン</t>
    </rPh>
    <rPh sb="16" eb="18">
      <t>リヨウ</t>
    </rPh>
    <phoneticPr fontId="3"/>
  </si>
  <si>
    <t>毎日食べている</t>
  </si>
  <si>
    <t>問３６</t>
    <rPh sb="0" eb="1">
      <t>トイ</t>
    </rPh>
    <phoneticPr fontId="3"/>
  </si>
  <si>
    <t>問３８</t>
    <rPh sb="0" eb="1">
      <t>トイ</t>
    </rPh>
    <phoneticPr fontId="3"/>
  </si>
  <si>
    <t>仕事</t>
    <rPh sb="0" eb="2">
      <t>シゴト</t>
    </rPh>
    <phoneticPr fontId="3"/>
  </si>
  <si>
    <t>趣味</t>
    <rPh sb="0" eb="2">
      <t>シュミ</t>
    </rPh>
    <phoneticPr fontId="3"/>
  </si>
  <si>
    <t>人との交流</t>
    <rPh sb="0" eb="1">
      <t>ヒト</t>
    </rPh>
    <rPh sb="3" eb="5">
      <t>コウリュウ</t>
    </rPh>
    <phoneticPr fontId="3"/>
  </si>
  <si>
    <t>昨年度、一度でも弘前市の文化財（建造物・城跡・縄文遺跡・庭園）を訪れましたか</t>
    <rPh sb="4" eb="6">
      <t>イチド</t>
    </rPh>
    <rPh sb="20" eb="22">
      <t>ジョウセキ</t>
    </rPh>
    <rPh sb="23" eb="25">
      <t>ジョウモン</t>
    </rPh>
    <rPh sb="25" eb="27">
      <t>イセキ</t>
    </rPh>
    <rPh sb="28" eb="30">
      <t>テイエン</t>
    </rPh>
    <phoneticPr fontId="3"/>
  </si>
  <si>
    <t>問５６</t>
    <rPh sb="0" eb="1">
      <t>トイ</t>
    </rPh>
    <phoneticPr fontId="3"/>
  </si>
  <si>
    <t>問２５</t>
    <rPh sb="0" eb="1">
      <t>トイ</t>
    </rPh>
    <phoneticPr fontId="3"/>
  </si>
  <si>
    <t>問３０</t>
    <rPh sb="0" eb="1">
      <t>トイ</t>
    </rPh>
    <phoneticPr fontId="3"/>
  </si>
  <si>
    <t>問３２</t>
    <rPh sb="0" eb="1">
      <t>トイ</t>
    </rPh>
    <phoneticPr fontId="3"/>
  </si>
  <si>
    <t>Ｒ５</t>
  </si>
  <si>
    <t>問３４</t>
    <rPh sb="0" eb="1">
      <t>トイ</t>
    </rPh>
    <phoneticPr fontId="3"/>
  </si>
  <si>
    <t>問３５</t>
    <rPh sb="0" eb="1">
      <t>トイ</t>
    </rPh>
    <phoneticPr fontId="3"/>
  </si>
  <si>
    <t>問４０</t>
    <rPh sb="0" eb="1">
      <t>トイ</t>
    </rPh>
    <phoneticPr fontId="3"/>
  </si>
  <si>
    <t>問４１</t>
    <rPh sb="0" eb="1">
      <t>トイ</t>
    </rPh>
    <phoneticPr fontId="3"/>
  </si>
  <si>
    <t>問４２</t>
    <rPh sb="0" eb="1">
      <t>トイ</t>
    </rPh>
    <phoneticPr fontId="3"/>
  </si>
  <si>
    <t>加熱式たばこを吸っている</t>
    <rPh sb="0" eb="2">
      <t>カネツ</t>
    </rPh>
    <rPh sb="2" eb="3">
      <t>シキ</t>
    </rPh>
    <rPh sb="7" eb="8">
      <t>ス</t>
    </rPh>
    <phoneticPr fontId="3"/>
  </si>
  <si>
    <t>問２３</t>
    <rPh sb="0" eb="1">
      <t>トイ</t>
    </rPh>
    <phoneticPr fontId="3"/>
  </si>
  <si>
    <t>問４３</t>
    <rPh sb="0" eb="1">
      <t>トイ</t>
    </rPh>
    <phoneticPr fontId="3"/>
  </si>
  <si>
    <t>問５１</t>
    <rPh sb="0" eb="1">
      <t>トイ</t>
    </rPh>
    <phoneticPr fontId="3"/>
  </si>
  <si>
    <t>いいえ</t>
  </si>
  <si>
    <t>問２１</t>
    <rPh sb="0" eb="1">
      <t>トイ</t>
    </rPh>
    <phoneticPr fontId="3"/>
  </si>
  <si>
    <t>魅力的</t>
    <rPh sb="0" eb="3">
      <t>ミリョクテキ</t>
    </rPh>
    <phoneticPr fontId="3"/>
  </si>
  <si>
    <t>どちらかと
いえば
魅力的</t>
    <rPh sb="10" eb="13">
      <t>ミリョクテキ</t>
    </rPh>
    <phoneticPr fontId="3"/>
  </si>
  <si>
    <t>子育てしやすいまちだと思いますか</t>
  </si>
  <si>
    <t>どちらかといえば
魅力的でない</t>
    <rPh sb="9" eb="12">
      <t>ミリョクテキ</t>
    </rPh>
    <phoneticPr fontId="3"/>
  </si>
  <si>
    <t>ここ１か月間、あなたの１日の平均睡眠時間はどのくらいですか</t>
  </si>
  <si>
    <t>問４８</t>
    <rPh sb="0" eb="1">
      <t>トイ</t>
    </rPh>
    <phoneticPr fontId="3"/>
  </si>
  <si>
    <t>満足</t>
    <rPh sb="0" eb="2">
      <t>マンゾク</t>
    </rPh>
    <phoneticPr fontId="3"/>
  </si>
  <si>
    <t>どちらかと
いえば
満足</t>
    <rPh sb="10" eb="12">
      <t>マンゾク</t>
    </rPh>
    <phoneticPr fontId="3"/>
  </si>
  <si>
    <t>問５７</t>
    <rPh sb="0" eb="1">
      <t>トイ</t>
    </rPh>
    <phoneticPr fontId="3"/>
  </si>
  <si>
    <t>どちらかといえば重要だと思わない</t>
    <rPh sb="8" eb="10">
      <t>ジュウヨウ</t>
    </rPh>
    <rPh sb="12" eb="13">
      <t>オモ</t>
    </rPh>
    <phoneticPr fontId="3"/>
  </si>
  <si>
    <t>問４７</t>
    <rPh sb="0" eb="1">
      <t>トイ</t>
    </rPh>
    <phoneticPr fontId="3"/>
  </si>
  <si>
    <t>健康のために行っていることは
ありますか（複数回答）</t>
    <rPh sb="6" eb="7">
      <t>オコナ</t>
    </rPh>
    <phoneticPr fontId="3"/>
  </si>
  <si>
    <t>家族やペット</t>
    <rPh sb="0" eb="2">
      <t>カゾク</t>
    </rPh>
    <phoneticPr fontId="3"/>
  </si>
  <si>
    <t>健康づくり</t>
    <rPh sb="0" eb="2">
      <t>ケンコウ</t>
    </rPh>
    <phoneticPr fontId="3"/>
  </si>
  <si>
    <t>弘前市エックス（旧ツイッター）</t>
  </si>
  <si>
    <t>社会参加・貢献</t>
    <rPh sb="0" eb="4">
      <t>シャカイサンカ</t>
    </rPh>
    <rPh sb="5" eb="7">
      <t>コウケン</t>
    </rPh>
    <phoneticPr fontId="3"/>
  </si>
  <si>
    <t>よく利用
している</t>
    <rPh sb="2" eb="4">
      <t>リヨウ</t>
    </rPh>
    <phoneticPr fontId="3"/>
  </si>
  <si>
    <t>道路網の整備などによる交通アクセスの利便性について</t>
    <rPh sb="2" eb="3">
      <t>モウ</t>
    </rPh>
    <rPh sb="11" eb="13">
      <t>コウツウ</t>
    </rPh>
    <rPh sb="18" eb="21">
      <t>リベンセイ</t>
    </rPh>
    <phoneticPr fontId="3"/>
  </si>
  <si>
    <t>生の果物を毎日とっている</t>
  </si>
  <si>
    <t>問１６</t>
    <rPh sb="0" eb="1">
      <t>トイ</t>
    </rPh>
    <phoneticPr fontId="3"/>
  </si>
  <si>
    <t>たまに利用
している</t>
    <rPh sb="3" eb="5">
      <t>リヨウ</t>
    </rPh>
    <phoneticPr fontId="3"/>
  </si>
  <si>
    <t>子育てに係る負担が軽減されていると思いますか</t>
  </si>
  <si>
    <t>運動習慣の継続（週２回、１回３０分以上の運動を１年以上）</t>
    <rPh sb="5" eb="7">
      <t>ケイゾク</t>
    </rPh>
    <phoneticPr fontId="3"/>
  </si>
  <si>
    <t>食品購入の際などにエネルギー、塩分などの栄養成分表示を参考にする</t>
  </si>
  <si>
    <t>-</t>
  </si>
  <si>
    <t>問１４</t>
    <rPh sb="0" eb="1">
      <t>トイ</t>
    </rPh>
    <phoneticPr fontId="3"/>
  </si>
  <si>
    <t>問１８</t>
    <rPh sb="0" eb="1">
      <t>トイ</t>
    </rPh>
    <phoneticPr fontId="3"/>
  </si>
  <si>
    <t>問２８</t>
    <rPh sb="0" eb="1">
      <t>トイ</t>
    </rPh>
    <phoneticPr fontId="3"/>
  </si>
  <si>
    <t>問２９</t>
    <rPh sb="0" eb="1">
      <t>トイ</t>
    </rPh>
    <phoneticPr fontId="3"/>
  </si>
  <si>
    <t>問４６</t>
    <rPh sb="0" eb="1">
      <t>トイ</t>
    </rPh>
    <phoneticPr fontId="3"/>
  </si>
  <si>
    <t>問５５</t>
    <rPh sb="0" eb="1">
      <t>トイ</t>
    </rPh>
    <phoneticPr fontId="3"/>
  </si>
  <si>
    <t>雪対策、
除雪が不十分である</t>
  </si>
  <si>
    <t>どちらかといえば
不満</t>
    <rPh sb="9" eb="11">
      <t>フマン</t>
    </rPh>
    <phoneticPr fontId="3"/>
  </si>
  <si>
    <t>興味がないので調べない</t>
  </si>
  <si>
    <t>Ｒ６</t>
  </si>
  <si>
    <t>町会や公民館、学校（コミュニティ・スクールの活動を含む）やPTA、NPO・ボランティア団体、企業などが行う地域の活動やイベントに参加していますか</t>
    <rPh sb="0" eb="2">
      <t>チョウカイ</t>
    </rPh>
    <rPh sb="3" eb="6">
      <t>コウミンカン</t>
    </rPh>
    <rPh sb="7" eb="9">
      <t>ガッコウ</t>
    </rPh>
    <rPh sb="22" eb="24">
      <t>カツドウ</t>
    </rPh>
    <rPh sb="25" eb="26">
      <t>フク</t>
    </rPh>
    <rPh sb="43" eb="45">
      <t>ダンタイ</t>
    </rPh>
    <rPh sb="46" eb="48">
      <t>キギョウ</t>
    </rPh>
    <rPh sb="51" eb="52">
      <t>オコナ</t>
    </rPh>
    <rPh sb="53" eb="55">
      <t>チイキ</t>
    </rPh>
    <rPh sb="56" eb="58">
      <t>カツドウ</t>
    </rPh>
    <rPh sb="64" eb="66">
      <t>サンカ</t>
    </rPh>
    <phoneticPr fontId="3"/>
  </si>
  <si>
    <t>問６</t>
    <rPh sb="0" eb="1">
      <t>トイ</t>
    </rPh>
    <phoneticPr fontId="3"/>
  </si>
  <si>
    <t>週１回以上運動（散歩やジョギング、ストレッチ、筋トレ、ヨガなどの体を動かすこと）やスポーツをしていますか</t>
  </si>
  <si>
    <t>弘前の景観保全の取組について重要だと思いますか</t>
  </si>
  <si>
    <t>サラダ、煮物、和え物、炒め物などの野菜のおかずを、小鉢や小皿で１日５皿分以上とっている</t>
  </si>
  <si>
    <t>問１０</t>
    <rPh sb="0" eb="1">
      <t>トイ</t>
    </rPh>
    <phoneticPr fontId="3"/>
  </si>
  <si>
    <t>普段は家にいるが、近所のコンビニなどには出かける</t>
  </si>
  <si>
    <r>
      <t>習慣的</t>
    </r>
    <r>
      <rPr>
        <vertAlign val="superscript"/>
        <sz val="8"/>
        <color theme="1"/>
        <rFont val="ＭＳ Ｐゴシック"/>
        <family val="3"/>
        <charset val="128"/>
      </rPr>
      <t>※</t>
    </r>
    <r>
      <rPr>
        <sz val="8"/>
        <color theme="1"/>
        <rFont val="ＭＳ Ｐゴシック"/>
        <family val="3"/>
        <charset val="128"/>
      </rPr>
      <t>にたばこを吸っていますか
※習慣的に吸っているとは、毎日吸う、または時々吸う日があることをいいます</t>
    </r>
    <rPh sb="0" eb="3">
      <t>シュウカンテキ</t>
    </rPh>
    <rPh sb="3" eb="4">
      <t>コメジルシ</t>
    </rPh>
    <rPh sb="9" eb="10">
      <t>ス</t>
    </rPh>
    <phoneticPr fontId="3"/>
  </si>
  <si>
    <t>紙巻きたばこと加熱式たばこを両方吸っている</t>
  </si>
  <si>
    <t>睡眠による休養を十分にとれていますか</t>
  </si>
  <si>
    <t>５時間以下</t>
  </si>
  <si>
    <t>６時間</t>
  </si>
  <si>
    <t>８時間</t>
  </si>
  <si>
    <t>「男性は仕事、女性は家庭」という考え方についてどう思いますか</t>
    <rPh sb="1" eb="3">
      <t>ダンセイ</t>
    </rPh>
    <rPh sb="4" eb="6">
      <t>シゴト</t>
    </rPh>
    <rPh sb="7" eb="9">
      <t>ジョセイ</t>
    </rPh>
    <rPh sb="10" eb="12">
      <t>カテイ</t>
    </rPh>
    <rPh sb="16" eb="17">
      <t>カンガ</t>
    </rPh>
    <rPh sb="18" eb="19">
      <t>カタ</t>
    </rPh>
    <rPh sb="25" eb="26">
      <t>オモ</t>
    </rPh>
    <phoneticPr fontId="3"/>
  </si>
  <si>
    <t>広報ひろさき（ホームページ、無料アプリ「マチイロ」）</t>
  </si>
  <si>
    <t>ほとんどいつも食べている（１週間に５回以上）</t>
  </si>
  <si>
    <t>冬期間において安全・安心な道路環境が整備されていると思いますか</t>
    <rPh sb="18" eb="20">
      <t>セイビ</t>
    </rPh>
    <rPh sb="26" eb="27">
      <t>オモ</t>
    </rPh>
    <phoneticPr fontId="3"/>
  </si>
  <si>
    <t>時々食べている（１週間に２～４回）</t>
  </si>
  <si>
    <t>まれに食べている（１週間に１回またはなし）</t>
  </si>
  <si>
    <t>朝食は、毎日食べていますか</t>
  </si>
  <si>
    <t>地域や職場で行われている、健康づくりに関する教室や取組に参加していますか</t>
  </si>
  <si>
    <t>こころの悩み（不安や心配なこと）がある時の相談先を知っていますか</t>
  </si>
  <si>
    <t>休日や夜間などにおける救急医療の体制について</t>
  </si>
  <si>
    <t>生きがいを感じていますか</t>
  </si>
  <si>
    <t>社会福祉・サービス支援を受けられ、障がい者が安心して生活できるまちであると思いますか
※あなたが障がい者でない場合には、障がい者になったことをイメージしてお答えください</t>
  </si>
  <si>
    <t>問２６</t>
    <rPh sb="0" eb="1">
      <t>トイ</t>
    </rPh>
    <phoneticPr fontId="3"/>
  </si>
  <si>
    <t>テレビ</t>
  </si>
  <si>
    <t>雇用の創出や働きやすい職場環境が整備されていることについて</t>
  </si>
  <si>
    <t>地域産業の活性化、中心市街地などの賑わい創出や地元生産品の消費拡大など、市の商工業振興について</t>
  </si>
  <si>
    <t>公害、ごみ、害虫など、日常生活における生活環境について</t>
  </si>
  <si>
    <t>防犯や交通安全など、安全・安心な生活環境について</t>
  </si>
  <si>
    <t>安全で安心な生活のため地域と行政が一体となって雪対策を進めていると思いますか</t>
    <rPh sb="0" eb="2">
      <t>アンゼン</t>
    </rPh>
    <rPh sb="3" eb="5">
      <t>アンシン</t>
    </rPh>
    <rPh sb="6" eb="8">
      <t>セイカツ</t>
    </rPh>
    <rPh sb="11" eb="13">
      <t>チイキ</t>
    </rPh>
    <rPh sb="14" eb="16">
      <t>ギョウセイ</t>
    </rPh>
    <rPh sb="17" eb="19">
      <t>イッタイ</t>
    </rPh>
    <rPh sb="23" eb="24">
      <t>ユキ</t>
    </rPh>
    <rPh sb="24" eb="26">
      <t>タイサク</t>
    </rPh>
    <rPh sb="27" eb="28">
      <t>スス</t>
    </rPh>
    <rPh sb="33" eb="34">
      <t>オモ</t>
    </rPh>
    <phoneticPr fontId="3"/>
  </si>
  <si>
    <t>言葉も内容も知っているが、実際に取り組んではいない</t>
    <rPh sb="0" eb="2">
      <t>コトバ</t>
    </rPh>
    <rPh sb="3" eb="5">
      <t>ナイヨウ</t>
    </rPh>
    <rPh sb="6" eb="7">
      <t>シ</t>
    </rPh>
    <rPh sb="13" eb="15">
      <t>ジッサイ</t>
    </rPh>
    <rPh sb="16" eb="17">
      <t>ト</t>
    </rPh>
    <rPh sb="18" eb="19">
      <t>ク</t>
    </rPh>
    <phoneticPr fontId="3"/>
  </si>
  <si>
    <t>下水道により衛生的で快適な生活が送れることについて</t>
  </si>
  <si>
    <t>通勤、通学、通院、買い物などのための公共交通手段が整っていることについて</t>
  </si>
  <si>
    <r>
      <t>通勤・通学以外で市中心部</t>
    </r>
    <r>
      <rPr>
        <vertAlign val="superscript"/>
        <sz val="8"/>
        <color theme="1"/>
        <rFont val="ＭＳ Ｐゴシック"/>
        <family val="3"/>
        <charset val="128"/>
      </rPr>
      <t>※</t>
    </r>
    <r>
      <rPr>
        <sz val="8"/>
        <color theme="1"/>
        <rFont val="ＭＳ Ｐゴシック"/>
        <family val="3"/>
        <charset val="128"/>
      </rPr>
      <t xml:space="preserve"> へ１か月あたり何回程度出かけていますか
※市中心部とは、主に弘前駅前、土手町を指します</t>
    </r>
    <rPh sb="8" eb="12">
      <t>シチュウシンブ</t>
    </rPh>
    <phoneticPr fontId="3"/>
  </si>
  <si>
    <t>郷土弘前の歴史と文化遺産に親しみを感じていますか</t>
  </si>
  <si>
    <t>文化財の公開・活用イベント等に参加したことがありますか</t>
  </si>
  <si>
    <t>弘前の景観の魅力について</t>
  </si>
  <si>
    <t>弘前公園（史跡弘前城跡）の整備と保全の状態について</t>
  </si>
  <si>
    <t>公共施設などに配置されているチラシ等</t>
  </si>
  <si>
    <t>町内会などの掲示板</t>
    <rPh sb="8" eb="9">
      <t>イタ</t>
    </rPh>
    <phoneticPr fontId="3"/>
  </si>
  <si>
    <t>ラジオ</t>
  </si>
  <si>
    <t>広報ひろさき（紙面）</t>
  </si>
  <si>
    <t>問５４</t>
    <rPh sb="0" eb="1">
      <t>トイ</t>
    </rPh>
    <phoneticPr fontId="3"/>
  </si>
  <si>
    <t>弘前市は住みよいまちだと思いますか</t>
  </si>
  <si>
    <t>職場や町会・PTA活動の場など、地域社会全体で男女の地位や立場は対等になっていると思いますか</t>
    <rPh sb="0" eb="2">
      <t>ショクバ</t>
    </rPh>
    <rPh sb="3" eb="5">
      <t>チョウカイ</t>
    </rPh>
    <rPh sb="9" eb="11">
      <t>カツドウ</t>
    </rPh>
    <rPh sb="12" eb="13">
      <t>バ</t>
    </rPh>
    <rPh sb="16" eb="18">
      <t>チイキ</t>
    </rPh>
    <rPh sb="18" eb="20">
      <t>シャカイ</t>
    </rPh>
    <rPh sb="20" eb="22">
      <t>ゼンタイ</t>
    </rPh>
    <rPh sb="23" eb="25">
      <t>ダンジョ</t>
    </rPh>
    <rPh sb="26" eb="28">
      <t>チイ</t>
    </rPh>
    <rPh sb="29" eb="31">
      <t>タチバ</t>
    </rPh>
    <rPh sb="32" eb="34">
      <t>タイトウ</t>
    </rPh>
    <rPh sb="41" eb="42">
      <t>オモ</t>
    </rPh>
    <phoneticPr fontId="3"/>
  </si>
  <si>
    <t>問５８</t>
    <rPh sb="0" eb="1">
      <t>トイ</t>
    </rPh>
    <phoneticPr fontId="3"/>
  </si>
  <si>
    <t>「SDGｓ」という言葉を知っていますか</t>
  </si>
  <si>
    <t>言葉は知っているが、内容はよく知らない</t>
    <rPh sb="0" eb="2">
      <t>コトバ</t>
    </rPh>
    <rPh sb="3" eb="4">
      <t>シ</t>
    </rPh>
    <rPh sb="10" eb="12">
      <t>ナイヨウ</t>
    </rPh>
    <rPh sb="15" eb="16">
      <t>シ</t>
    </rPh>
    <phoneticPr fontId="3"/>
  </si>
  <si>
    <t>まったく知らない</t>
    <rPh sb="4" eb="5">
      <t>シ</t>
    </rPh>
    <phoneticPr fontId="3"/>
  </si>
  <si>
    <t>あなた、またはあなたの家族で６か月以上連続して、下記の状態となっている方はいますか</t>
  </si>
  <si>
    <t>アンケート実施なし</t>
    <rPh sb="5" eb="7">
      <t>ジッシ</t>
    </rPh>
    <phoneticPr fontId="3"/>
  </si>
  <si>
    <t>市内の公園が適切に管理されていると思いますか</t>
    <rPh sb="17" eb="18">
      <t>オモ</t>
    </rPh>
    <phoneticPr fontId="3"/>
  </si>
  <si>
    <t>弘前市の子どもにとって学習しやすい教育環境（教育に関する取組や学校施設など）だと思いますか</t>
  </si>
  <si>
    <t>普段は家にいるが、自分の趣味に関する用事の時だけ出かける</t>
  </si>
  <si>
    <t>市の中心部へ出かける時の移動手段について
（最もよく利用するものを１つ）</t>
    <rPh sb="22" eb="23">
      <t>モット</t>
    </rPh>
    <rPh sb="26" eb="28">
      <t>リヨウ</t>
    </rPh>
    <phoneticPr fontId="3"/>
  </si>
  <si>
    <t>重要だと思わない</t>
    <rPh sb="0" eb="2">
      <t>ジュウヨウ</t>
    </rPh>
    <phoneticPr fontId="3"/>
  </si>
  <si>
    <t>問１</t>
    <rPh sb="0" eb="1">
      <t>トイ</t>
    </rPh>
    <phoneticPr fontId="3"/>
  </si>
  <si>
    <t>学校や地域の子どもの活動に協力していますか</t>
    <rPh sb="0" eb="2">
      <t>ガッコウ</t>
    </rPh>
    <rPh sb="3" eb="5">
      <t>チイキ</t>
    </rPh>
    <rPh sb="6" eb="7">
      <t>コ</t>
    </rPh>
    <rPh sb="10" eb="12">
      <t>カツドウ</t>
    </rPh>
    <rPh sb="13" eb="15">
      <t>キョウリョク</t>
    </rPh>
    <phoneticPr fontId="3"/>
  </si>
  <si>
    <t>問３</t>
    <rPh sb="0" eb="1">
      <t>ト</t>
    </rPh>
    <phoneticPr fontId="3"/>
  </si>
  <si>
    <t>問２４－１</t>
    <rPh sb="0" eb="1">
      <t>トイ</t>
    </rPh>
    <phoneticPr fontId="3"/>
  </si>
  <si>
    <r>
      <rPr>
        <b/>
        <i/>
        <sz val="8"/>
        <color theme="1"/>
        <rFont val="ＭＳ Ｐゴシック"/>
        <family val="3"/>
        <charset val="128"/>
      </rPr>
      <t>※問２４で「１．感じている」と回答した方のみ</t>
    </r>
    <r>
      <rPr>
        <sz val="8"/>
        <color theme="1"/>
        <rFont val="ＭＳ Ｐゴシック"/>
        <family val="3"/>
        <charset val="128"/>
      </rPr>
      <t xml:space="preserve">
上段：回答数
下段：回答比率</t>
    </r>
    <rPh sb="8" eb="9">
      <t>カン</t>
    </rPh>
    <phoneticPr fontId="3"/>
  </si>
  <si>
    <t>問２７</t>
    <rPh sb="0" eb="1">
      <t>トイ</t>
    </rPh>
    <phoneticPr fontId="3"/>
  </si>
  <si>
    <t>６５歳以上の方向けの介護予防のための活動（ヒロロほかで実施している高齢者健康トレーニング教室や高齢者が集うことができるふれあいの居場所など）に参加していますか</t>
    <phoneticPr fontId="3"/>
  </si>
  <si>
    <r>
      <t xml:space="preserve">※問２７で「２．参加していない」と回答した方のみ
</t>
    </r>
    <r>
      <rPr>
        <sz val="8"/>
        <rFont val="ＭＳ Ｐゴシック"/>
        <family val="3"/>
        <charset val="128"/>
      </rPr>
      <t>上段：回答数
下段：回答比率</t>
    </r>
    <rPh sb="1" eb="2">
      <t>トイ</t>
    </rPh>
    <rPh sb="17" eb="19">
      <t>カイトウ</t>
    </rPh>
    <rPh sb="21" eb="22">
      <t>カタ</t>
    </rPh>
    <phoneticPr fontId="3"/>
  </si>
  <si>
    <t>参加していない理由をお答えください
（複数回答）</t>
    <phoneticPr fontId="3"/>
  </si>
  <si>
    <t>８　環境・エネルギー</t>
    <rPh sb="2" eb="4">
      <t>カンキョウ</t>
    </rPh>
    <phoneticPr fontId="3"/>
  </si>
  <si>
    <t>９　安全・安心</t>
    <rPh sb="2" eb="4">
      <t>アンゼン</t>
    </rPh>
    <rPh sb="5" eb="7">
      <t>アンシン</t>
    </rPh>
    <phoneticPr fontId="3"/>
  </si>
  <si>
    <t>災害等に対する取組（防災訓練、災害時の市の体制、市民への防災啓発など）について</t>
    <phoneticPr fontId="3"/>
  </si>
  <si>
    <t>１０　雪対策</t>
    <rPh sb="3" eb="4">
      <t>ユキ</t>
    </rPh>
    <rPh sb="4" eb="6">
      <t>タイサク</t>
    </rPh>
    <phoneticPr fontId="3"/>
  </si>
  <si>
    <t>１１　都市基盤</t>
    <rPh sb="3" eb="5">
      <t>トシ</t>
    </rPh>
    <rPh sb="5" eb="7">
      <t>キバン</t>
    </rPh>
    <phoneticPr fontId="3"/>
  </si>
  <si>
    <t>１２　景観・文化財</t>
    <rPh sb="3" eb="5">
      <t>ケイカン</t>
    </rPh>
    <rPh sb="6" eb="9">
      <t>ブンカザイ</t>
    </rPh>
    <phoneticPr fontId="3"/>
  </si>
  <si>
    <t>１３　市民協働</t>
    <rPh sb="3" eb="5">
      <t>シミン</t>
    </rPh>
    <rPh sb="5" eb="7">
      <t>キョウドウ</t>
    </rPh>
    <phoneticPr fontId="3"/>
  </si>
  <si>
    <t>問５２</t>
    <rPh sb="0" eb="1">
      <t>トイ</t>
    </rPh>
    <phoneticPr fontId="3"/>
  </si>
  <si>
    <t>問５３</t>
    <phoneticPr fontId="3"/>
  </si>
  <si>
    <t>「広報ひろさき」、「市ホームページ」、「ＳＮＳ（弘前市フェイスブック・エックス〈旧ツイッター〉・ラインなど）」、「新聞」、「ラジオ広報」、「テレビ広報」、「出前講座」など市民に広く市政情報を提供する広報活動について</t>
    <phoneticPr fontId="3"/>
  </si>
  <si>
    <t>１４　その他</t>
    <rPh sb="5" eb="6">
      <t>タ</t>
    </rPh>
    <phoneticPr fontId="3"/>
  </si>
  <si>
    <r>
      <t>※問５７で「１．住みよいと思う」と回答した方のみ</t>
    </r>
    <r>
      <rPr>
        <sz val="8"/>
        <color theme="1"/>
        <rFont val="ＭＳ Ｐゴシック"/>
        <family val="3"/>
        <charset val="128"/>
      </rPr>
      <t xml:space="preserve">
上段：回答数
下段：回答比率</t>
    </r>
    <rPh sb="1" eb="2">
      <t>トイ</t>
    </rPh>
    <rPh sb="8" eb="9">
      <t>ス</t>
    </rPh>
    <rPh sb="13" eb="14">
      <t>オモ</t>
    </rPh>
    <rPh sb="17" eb="19">
      <t>カイトウ</t>
    </rPh>
    <rPh sb="21" eb="22">
      <t>カタ</t>
    </rPh>
    <phoneticPr fontId="3"/>
  </si>
  <si>
    <t>問５７－１</t>
    <phoneticPr fontId="3"/>
  </si>
  <si>
    <r>
      <t xml:space="preserve">※問５７で「２．住みにくいと思う」と回答した方のみ
</t>
    </r>
    <r>
      <rPr>
        <sz val="8"/>
        <color theme="1"/>
        <rFont val="ＭＳ Ｐゴシック"/>
        <family val="3"/>
        <charset val="128"/>
      </rPr>
      <t>上段：回答数
下段：回答比率</t>
    </r>
    <phoneticPr fontId="3"/>
  </si>
  <si>
    <t>問５７－２</t>
    <rPh sb="0" eb="1">
      <t>トイ</t>
    </rPh>
    <phoneticPr fontId="3"/>
  </si>
  <si>
    <t>-</t>
    <phoneticPr fontId="29"/>
  </si>
  <si>
    <t>公共施設を取り巻く厳しい状況の中で必要だと考える取り組みはありますか（２つまで）</t>
    <phoneticPr fontId="29"/>
  </si>
  <si>
    <t>問５９</t>
    <rPh sb="0" eb="1">
      <t>トイ</t>
    </rPh>
    <phoneticPr fontId="32"/>
  </si>
  <si>
    <t>無回答</t>
    <rPh sb="0" eb="3">
      <t>ムカイトウ</t>
    </rPh>
    <phoneticPr fontId="29"/>
  </si>
  <si>
    <t>維持管理費の削減</t>
    <rPh sb="0" eb="2">
      <t>イジ</t>
    </rPh>
    <rPh sb="2" eb="5">
      <t>カンリヒ</t>
    </rPh>
    <rPh sb="6" eb="8">
      <t>サクゲン</t>
    </rPh>
    <phoneticPr fontId="29"/>
  </si>
  <si>
    <t>施設使用料の値上げ</t>
    <rPh sb="0" eb="2">
      <t>シセツ</t>
    </rPh>
    <rPh sb="2" eb="4">
      <t>シヨウ</t>
    </rPh>
    <rPh sb="4" eb="5">
      <t>リョウ</t>
    </rPh>
    <rPh sb="6" eb="8">
      <t>ネア</t>
    </rPh>
    <phoneticPr fontId="29"/>
  </si>
  <si>
    <t>施設の
統合</t>
    <rPh sb="0" eb="2">
      <t>シセツ</t>
    </rPh>
    <rPh sb="4" eb="6">
      <t>トウゴウ</t>
    </rPh>
    <phoneticPr fontId="29"/>
  </si>
  <si>
    <t>年度</t>
    <rPh sb="0" eb="1">
      <t>ネン</t>
    </rPh>
    <rPh sb="1" eb="2">
      <t>ド</t>
    </rPh>
    <phoneticPr fontId="32"/>
  </si>
  <si>
    <t>上段：回答数
下段：回答比率</t>
    <phoneticPr fontId="32"/>
  </si>
  <si>
    <t>特にない</t>
    <phoneticPr fontId="29"/>
  </si>
  <si>
    <t>公共施設の老朽化が進み、財政状況も厳しくなる中で、これからも維持し続けてほしい公共施設はありますか（３つまで）</t>
    <phoneticPr fontId="32"/>
  </si>
  <si>
    <t>保健・福祉施設</t>
    <phoneticPr fontId="29"/>
  </si>
  <si>
    <t>子育て支援施設</t>
    <phoneticPr fontId="29"/>
  </si>
  <si>
    <t>学校・教育施設</t>
    <phoneticPr fontId="29"/>
  </si>
  <si>
    <t>レクリエーション・
観光・
余暇施設</t>
    <phoneticPr fontId="29"/>
  </si>
  <si>
    <t>スポーツ施設</t>
    <phoneticPr fontId="29"/>
  </si>
  <si>
    <t>図書館・
博物館</t>
    <phoneticPr fontId="29"/>
  </si>
  <si>
    <t>文化施設</t>
    <phoneticPr fontId="29"/>
  </si>
  <si>
    <t>集会施設</t>
    <phoneticPr fontId="29"/>
  </si>
  <si>
    <t>Ｒ６</t>
    <phoneticPr fontId="3"/>
  </si>
  <si>
    <t>Ｒ７</t>
  </si>
  <si>
    <t>アンケート実施なし</t>
    <phoneticPr fontId="3"/>
  </si>
  <si>
    <t>生涯学習施設（公民館、図書館、博物館など）を利用したことがありますか</t>
    <phoneticPr fontId="3"/>
  </si>
  <si>
    <t>Ｒ５</t>
    <phoneticPr fontId="3"/>
  </si>
  <si>
    <t>食事について気をつけていることは
ありますか（複数回答）</t>
    <phoneticPr fontId="3"/>
  </si>
  <si>
    <t>６５歳未満のため参加できない</t>
    <rPh sb="2" eb="5">
      <t>サイミマン</t>
    </rPh>
    <rPh sb="8" eb="10">
      <t>サンカ</t>
    </rPh>
    <phoneticPr fontId="3"/>
  </si>
  <si>
    <t>※前年度以前の集計について、６５歳未満の回答を全て「６５歳未満のため参加できない」として再集計しました。</t>
    <rPh sb="1" eb="4">
      <t>ゼンネンド</t>
    </rPh>
    <rPh sb="4" eb="6">
      <t>イゼン</t>
    </rPh>
    <rPh sb="7" eb="9">
      <t>シュウケイ</t>
    </rPh>
    <rPh sb="16" eb="19">
      <t>サイミマン</t>
    </rPh>
    <rPh sb="20" eb="22">
      <t>カイトウ</t>
    </rPh>
    <rPh sb="23" eb="24">
      <t>スベ</t>
    </rPh>
    <rPh sb="44" eb="47">
      <t>サイシュウケイ</t>
    </rPh>
    <phoneticPr fontId="3"/>
  </si>
  <si>
    <t>アンケート実施なし</t>
    <rPh sb="5" eb="7">
      <t>ジッシ</t>
    </rPh>
    <phoneticPr fontId="3"/>
  </si>
  <si>
    <t>弘前市ライン</t>
    <phoneticPr fontId="3"/>
  </si>
  <si>
    <t>ひろさきだより</t>
    <phoneticPr fontId="3"/>
  </si>
  <si>
    <t>-</t>
    <phoneticPr fontId="3"/>
  </si>
  <si>
    <t>Ｒ６</t>
    <phoneticPr fontId="3"/>
  </si>
  <si>
    <t>Ｒ５</t>
    <phoneticPr fontId="3"/>
  </si>
  <si>
    <t>Ｒ７</t>
    <phoneticPr fontId="3"/>
  </si>
  <si>
    <t>アンケート実施なし</t>
    <rPh sb="5" eb="7">
      <t>ジッシ</t>
    </rPh>
    <phoneticPr fontId="3"/>
  </si>
  <si>
    <t>アンケート実施なし</t>
    <phoneticPr fontId="3"/>
  </si>
  <si>
    <t>わからない</t>
  </si>
  <si>
    <t>施設の休廃止</t>
    <rPh sb="0" eb="2">
      <t>シセツ</t>
    </rPh>
    <rPh sb="3" eb="4">
      <t>キュウ</t>
    </rPh>
    <rPh sb="4" eb="6">
      <t>ハイシ</t>
    </rPh>
    <phoneticPr fontId="29"/>
  </si>
  <si>
    <t>問６０</t>
    <rPh sb="0" eb="1">
      <t>トイ</t>
    </rPh>
    <phoneticPr fontId="32"/>
  </si>
  <si>
    <t>参加
していない</t>
    <rPh sb="0" eb="2">
      <t>サンカ</t>
    </rPh>
    <phoneticPr fontId="3"/>
  </si>
  <si>
    <t>※回答比率の母数は、今年度は問２７で「２．参加していない」と回答した件数(638件）、
　前年度以前は６５歳未満で「参加したくない」、６５歳以上で「参加していない」と回答した件数（R6は1,257件、R5は1,180件）</t>
    <rPh sb="1" eb="5">
      <t>カイトウヒリツ</t>
    </rPh>
    <rPh sb="6" eb="8">
      <t>ボスウ</t>
    </rPh>
    <rPh sb="10" eb="13">
      <t>コンネンド</t>
    </rPh>
    <rPh sb="45" eb="50">
      <t>ゼンネンドイゼン</t>
    </rPh>
    <rPh sb="53" eb="54">
      <t>サイ</t>
    </rPh>
    <rPh sb="54" eb="56">
      <t>ミマン</t>
    </rPh>
    <rPh sb="58" eb="60">
      <t>サンカ</t>
    </rPh>
    <rPh sb="69" eb="72">
      <t>サイイジョウ</t>
    </rPh>
    <rPh sb="74" eb="76">
      <t>サンカ</t>
    </rPh>
    <rPh sb="83" eb="85">
      <t>カイトウ</t>
    </rPh>
    <rPh sb="87" eb="89">
      <t>ケンスウ</t>
    </rPh>
    <rPh sb="98" eb="99">
      <t>ケン</t>
    </rPh>
    <rPh sb="108" eb="109">
      <t>ケン</t>
    </rPh>
    <phoneticPr fontId="3"/>
  </si>
  <si>
    <t>※回答比率の母数は、問５７で「２．住みにくいと思う」と回答した件数（Ｒ７は206件）</t>
    <rPh sb="1" eb="3">
      <t>カイトウ</t>
    </rPh>
    <rPh sb="3" eb="5">
      <t>ヒリツ</t>
    </rPh>
    <rPh sb="6" eb="8">
      <t>ボスウ</t>
    </rPh>
    <rPh sb="40" eb="41">
      <t>ケン</t>
    </rPh>
    <phoneticPr fontId="3"/>
  </si>
  <si>
    <t>※回答比率の母数は、無回答を除いた回答者数（Ｒ７は1,752件）</t>
    <rPh sb="1" eb="3">
      <t>カイトウ</t>
    </rPh>
    <rPh sb="3" eb="5">
      <t>ヒリツ</t>
    </rPh>
    <rPh sb="6" eb="8">
      <t>ボスウ</t>
    </rPh>
    <rPh sb="10" eb="13">
      <t>ムカイトウ</t>
    </rPh>
    <rPh sb="14" eb="15">
      <t>ノゾ</t>
    </rPh>
    <rPh sb="17" eb="19">
      <t>カイトウ</t>
    </rPh>
    <rPh sb="19" eb="20">
      <t>シャ</t>
    </rPh>
    <rPh sb="20" eb="21">
      <t>スウ</t>
    </rPh>
    <phoneticPr fontId="3"/>
  </si>
  <si>
    <t>※回答比率の母数は、無回答を除いた回答者数（Ｒ７は1,768件）</t>
    <rPh sb="1" eb="3">
      <t>カイトウ</t>
    </rPh>
    <rPh sb="3" eb="5">
      <t>ヒリツ</t>
    </rPh>
    <rPh sb="6" eb="8">
      <t>ボスウ</t>
    </rPh>
    <rPh sb="10" eb="13">
      <t>ムカイトウ</t>
    </rPh>
    <rPh sb="14" eb="15">
      <t>ノゾ</t>
    </rPh>
    <rPh sb="17" eb="19">
      <t>カイトウ</t>
    </rPh>
    <rPh sb="19" eb="20">
      <t>シャ</t>
    </rPh>
    <rPh sb="20" eb="21">
      <t>スウ</t>
    </rPh>
    <phoneticPr fontId="3"/>
  </si>
  <si>
    <t>※回答比率の母数は、問２４で「１．感じている」と回答した件数（Ｒ７は1,185件）</t>
    <phoneticPr fontId="3"/>
  </si>
  <si>
    <t>※回答比率の母数は、無回答を除いた回答者数（Ｒ７は1,737件）</t>
    <rPh sb="1" eb="3">
      <t>カイトウ</t>
    </rPh>
    <rPh sb="3" eb="5">
      <t>ヒリツ</t>
    </rPh>
    <rPh sb="6" eb="8">
      <t>ボスウ</t>
    </rPh>
    <rPh sb="10" eb="13">
      <t>ムカイトウ</t>
    </rPh>
    <rPh sb="14" eb="15">
      <t>ノゾ</t>
    </rPh>
    <rPh sb="17" eb="19">
      <t>カイトウ</t>
    </rPh>
    <rPh sb="19" eb="20">
      <t>シャ</t>
    </rPh>
    <rPh sb="20" eb="21">
      <t>スウ</t>
    </rPh>
    <rPh sb="30" eb="31">
      <t>ケン</t>
    </rPh>
    <phoneticPr fontId="3"/>
  </si>
  <si>
    <t>※回答比率の母数は、問５７で「１．住みよいと思う」と回答した件数（Ｒ７は953件）</t>
    <rPh sb="1" eb="3">
      <t>カイトウ</t>
    </rPh>
    <rPh sb="3" eb="5">
      <t>ヒリツ</t>
    </rPh>
    <rPh sb="6" eb="8">
      <t>ボスウ</t>
    </rPh>
    <rPh sb="39" eb="40">
      <t>ケン</t>
    </rPh>
    <phoneticPr fontId="3"/>
  </si>
  <si>
    <t>※回答比率の母数は、無回答を除いた回答者数（Ｒ７は1,716件）</t>
    <rPh sb="1" eb="3">
      <t>カイトウ</t>
    </rPh>
    <rPh sb="3" eb="5">
      <t>ヒリツ</t>
    </rPh>
    <rPh sb="6" eb="8">
      <t>ボスウ</t>
    </rPh>
    <rPh sb="10" eb="13">
      <t>ムカイトウ</t>
    </rPh>
    <rPh sb="14" eb="15">
      <t>ノゾ</t>
    </rPh>
    <rPh sb="17" eb="19">
      <t>カイトウ</t>
    </rPh>
    <rPh sb="19" eb="20">
      <t>シャ</t>
    </rPh>
    <rPh sb="20" eb="21">
      <t>スウ</t>
    </rPh>
    <rPh sb="30" eb="31">
      <t>ケン</t>
    </rPh>
    <phoneticPr fontId="29"/>
  </si>
  <si>
    <t>※回答比率の母数は、無回答を除いた回答者数（Ｒ７は1,709件）</t>
    <rPh sb="1" eb="3">
      <t>カイトウ</t>
    </rPh>
    <rPh sb="3" eb="5">
      <t>ヒリツ</t>
    </rPh>
    <rPh sb="6" eb="8">
      <t>ボスウ</t>
    </rPh>
    <rPh sb="10" eb="13">
      <t>ムカイトウ</t>
    </rPh>
    <rPh sb="14" eb="15">
      <t>ノゾ</t>
    </rPh>
    <rPh sb="17" eb="19">
      <t>カイトウ</t>
    </rPh>
    <rPh sb="19" eb="20">
      <t>シャ</t>
    </rPh>
    <rPh sb="20" eb="21">
      <t>スウ</t>
    </rPh>
    <rPh sb="30" eb="31">
      <t>ケン</t>
    </rPh>
    <phoneticPr fontId="29"/>
  </si>
  <si>
    <t>市から発信される情報はどこから入手していますか（３つまで）</t>
    <phoneticPr fontId="3"/>
  </si>
  <si>
    <t>住みよいと思う理由をお答えください（３つまで）</t>
    <phoneticPr fontId="3"/>
  </si>
  <si>
    <t>住みにくいと思う理由をお答えください（３つまで）</t>
    <phoneticPr fontId="3"/>
  </si>
  <si>
    <t>鉄道</t>
    <rPh sb="0" eb="2">
      <t>テツドウ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</si>
</sst>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0_);[Red]\(#,##0.0\)"/>
    <numFmt numFmtId="179" formatCode="0.0_);[Red]\(0.0\)"/>
    <numFmt numFmtId="180" formatCode="0.0"/>
    <numFmt numFmtId="181" formatCode="#,##0_);[Red]\(#,##0\)"/>
  </numFmts>
  <fonts count="3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6"/>
      <name val="ＭＳ Ｐゴシック"/>
      <family val="3"/>
      <scheme val="minor"/>
    </font>
    <font>
      <sz val="14"/>
      <name val="HG丸ｺﾞｼｯｸM-PRO"/>
      <family val="3"/>
    </font>
    <font>
      <sz val="9"/>
      <name val="ＭＳ 明朝"/>
      <family val="1"/>
    </font>
    <font>
      <sz val="10"/>
      <name val="ＭＳ 明朝"/>
      <family val="1"/>
    </font>
    <font>
      <sz val="14"/>
      <color theme="1"/>
      <name val="HG丸ｺﾞｼｯｸM-PRO"/>
      <family val="3"/>
    </font>
    <font>
      <sz val="8"/>
      <color theme="1"/>
      <name val="ＭＳ Ｐゴシック"/>
      <family val="3"/>
      <scheme val="minor"/>
    </font>
    <font>
      <sz val="9"/>
      <color theme="1"/>
      <name val="ＭＳ Ｐゴシック"/>
      <family val="3"/>
    </font>
    <font>
      <sz val="10"/>
      <color theme="1"/>
      <name val="ＭＳ Ｐゴシック"/>
      <family val="3"/>
    </font>
    <font>
      <b/>
      <i/>
      <sz val="8"/>
      <color theme="1"/>
      <name val="ＭＳ Ｐゴシック"/>
      <family val="3"/>
      <scheme val="minor"/>
    </font>
    <font>
      <sz val="8"/>
      <name val="ＭＳ Ｐゴシック"/>
      <family val="3"/>
      <scheme val="minor"/>
    </font>
    <font>
      <b/>
      <i/>
      <sz val="8"/>
      <name val="ＭＳ Ｐゴシック"/>
      <family val="3"/>
    </font>
    <font>
      <b/>
      <i/>
      <sz val="9"/>
      <name val="ＭＳ Ｐゴシック"/>
      <family val="3"/>
    </font>
    <font>
      <b/>
      <i/>
      <sz val="9"/>
      <color theme="1"/>
      <name val="ＭＳ Ｐゴシック"/>
      <family val="3"/>
    </font>
    <font>
      <b/>
      <i/>
      <sz val="11"/>
      <color theme="1"/>
      <name val="ＭＳ Ｐゴシック"/>
      <family val="3"/>
      <scheme val="minor"/>
    </font>
    <font>
      <sz val="9"/>
      <color theme="1"/>
      <name val="ＭＳ 明朝"/>
      <family val="1"/>
    </font>
    <font>
      <sz val="10"/>
      <color theme="1"/>
      <name val="ＭＳ 明朝"/>
      <family val="1"/>
    </font>
    <font>
      <b/>
      <i/>
      <sz val="8"/>
      <color theme="1"/>
      <name val="ＭＳ Ｐゴシック"/>
      <family val="3"/>
      <charset val="128"/>
    </font>
    <font>
      <sz val="8"/>
      <color theme="1"/>
      <name val="ＭＳ Ｐゴシック"/>
      <family val="3"/>
      <charset val="128"/>
    </font>
    <font>
      <vertAlign val="superscript"/>
      <sz val="8"/>
      <color theme="1"/>
      <name val="ＭＳ Ｐゴシック"/>
      <family val="3"/>
      <charset val="128"/>
    </font>
    <font>
      <sz val="8"/>
      <name val="ＭＳ Ｐゴシック"/>
      <family val="3"/>
      <charset val="128"/>
    </font>
    <font>
      <b/>
      <i/>
      <sz val="9"/>
      <color theme="1"/>
      <name val="ＭＳ Ｐゴシック"/>
      <family val="3"/>
      <charset val="128"/>
    </font>
    <font>
      <sz val="9"/>
      <name val="ＭＳ 明朝"/>
      <family val="1"/>
      <charset val="128"/>
    </font>
    <font>
      <sz val="9"/>
      <color theme="1"/>
      <name val="ＭＳ 明朝"/>
      <family val="1"/>
      <charset val="128"/>
    </font>
    <font>
      <sz val="9"/>
      <color theme="1"/>
      <name val="ＭＳ Ｐゴシック"/>
      <family val="3"/>
      <charset val="128"/>
    </font>
    <font>
      <sz val="8"/>
      <color theme="1"/>
      <name val="ＭＳ Ｐゴシック"/>
      <family val="3"/>
      <charset val="128"/>
      <scheme val="minor"/>
    </font>
    <font>
      <b/>
      <i/>
      <sz val="9"/>
      <color theme="1"/>
      <name val="ＭＳ Ｐゴシック"/>
      <family val="3"/>
      <charset val="128"/>
      <scheme val="minor"/>
    </font>
    <font>
      <sz val="6"/>
      <name val="ＭＳ Ｐゴシック"/>
      <family val="2"/>
      <charset val="128"/>
      <scheme val="minor"/>
    </font>
    <font>
      <sz val="10"/>
      <name val="ＭＳ 明朝"/>
      <family val="1"/>
      <charset val="128"/>
    </font>
    <font>
      <sz val="10"/>
      <color theme="1"/>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auto="1"/>
      </top>
      <bottom style="thin">
        <color auto="1"/>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diagonalDown="1">
      <left style="thin">
        <color indexed="64"/>
      </left>
      <right/>
      <top/>
      <bottom/>
      <diagonal style="thin">
        <color indexed="64"/>
      </diagonal>
    </border>
    <border>
      <left style="thin">
        <color indexed="64"/>
      </left>
      <right/>
      <top style="thin">
        <color auto="1"/>
      </top>
      <bottom style="thin">
        <color auto="1"/>
      </bottom>
      <diagonal/>
    </border>
    <border>
      <left/>
      <right/>
      <top/>
      <bottom style="thin">
        <color indexed="64"/>
      </bottom>
      <diagonal/>
    </border>
    <border diagonalDown="1">
      <left style="thin">
        <color indexed="64"/>
      </left>
      <right/>
      <top style="thin">
        <color indexed="64"/>
      </top>
      <bottom style="thin">
        <color auto="1"/>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right style="thin">
        <color indexed="64"/>
      </right>
      <top/>
      <bottom/>
      <diagonal style="thin">
        <color indexed="64"/>
      </diagonal>
    </border>
    <border>
      <left/>
      <right style="thin">
        <color auto="1"/>
      </right>
      <top style="thin">
        <color auto="1"/>
      </top>
      <bottom style="thin">
        <color auto="1"/>
      </bottom>
      <diagonal/>
    </border>
    <border diagonalDown="1">
      <left/>
      <right style="thin">
        <color indexed="64"/>
      </right>
      <top style="thin">
        <color indexed="64"/>
      </top>
      <bottom style="thin">
        <color auto="1"/>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7">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horizontal="center" vertical="center"/>
    </xf>
    <xf numFmtId="0" fontId="4" fillId="2" borderId="0" xfId="5" applyFont="1" applyFill="1">
      <alignment vertical="center"/>
    </xf>
    <xf numFmtId="0" fontId="5" fillId="2" borderId="0" xfId="5" applyFont="1" applyFill="1">
      <alignment vertical="center"/>
    </xf>
    <xf numFmtId="38" fontId="5" fillId="2" borderId="0" xfId="6" applyFont="1" applyFill="1">
      <alignment vertical="center"/>
    </xf>
    <xf numFmtId="0" fontId="5" fillId="0" borderId="0" xfId="5" applyFont="1">
      <alignment vertical="center"/>
    </xf>
    <xf numFmtId="0" fontId="5" fillId="2" borderId="0" xfId="5" applyFont="1" applyFill="1" applyAlignment="1">
      <alignment horizontal="center" vertical="center"/>
    </xf>
    <xf numFmtId="0" fontId="6" fillId="2" borderId="0" xfId="4" applyFont="1" applyFill="1">
      <alignment vertical="center"/>
    </xf>
    <xf numFmtId="38" fontId="6" fillId="2" borderId="0" xfId="6" applyFont="1" applyFill="1">
      <alignment vertical="center"/>
    </xf>
    <xf numFmtId="38" fontId="5" fillId="2" borderId="0" xfId="6" applyFont="1" applyFill="1" applyAlignment="1">
      <alignment vertical="center"/>
    </xf>
    <xf numFmtId="0" fontId="6" fillId="0" borderId="0" xfId="5" applyFont="1">
      <alignment vertical="center"/>
    </xf>
    <xf numFmtId="177" fontId="7" fillId="2" borderId="0" xfId="5" applyNumberFormat="1" applyFont="1" applyFill="1" applyAlignment="1">
      <alignment horizontal="left" vertical="center" shrinkToFit="1"/>
    </xf>
    <xf numFmtId="177" fontId="8" fillId="2" borderId="1" xfId="5" applyNumberFormat="1" applyFont="1" applyFill="1" applyBorder="1" applyAlignment="1">
      <alignment horizontal="center" vertical="center"/>
    </xf>
    <xf numFmtId="177" fontId="9" fillId="2" borderId="0" xfId="5" applyNumberFormat="1" applyFont="1" applyFill="1" applyAlignment="1">
      <alignment horizontal="center" vertical="center" shrinkToFit="1"/>
    </xf>
    <xf numFmtId="177" fontId="9" fillId="2" borderId="0" xfId="5" applyNumberFormat="1" applyFont="1" applyFill="1" applyAlignment="1">
      <alignment vertical="center" shrinkToFit="1"/>
    </xf>
    <xf numFmtId="0" fontId="0" fillId="0" borderId="10" xfId="0" applyBorder="1" applyAlignment="1">
      <alignment horizontal="center" vertical="center" shrinkToFit="1"/>
    </xf>
    <xf numFmtId="177" fontId="8" fillId="2" borderId="1" xfId="5" applyNumberFormat="1" applyFont="1" applyFill="1" applyBorder="1" applyAlignment="1">
      <alignment horizontal="center" vertical="center" shrinkToFit="1"/>
    </xf>
    <xf numFmtId="177" fontId="8" fillId="2" borderId="8" xfId="5" applyNumberFormat="1" applyFont="1" applyFill="1" applyBorder="1" applyAlignment="1">
      <alignment horizontal="center" vertical="center" wrapText="1"/>
    </xf>
    <xf numFmtId="177" fontId="9" fillId="0" borderId="0" xfId="5" applyNumberFormat="1" applyFont="1" applyAlignment="1">
      <alignment vertical="center" shrinkToFit="1"/>
    </xf>
    <xf numFmtId="177" fontId="10" fillId="2" borderId="0" xfId="5" applyNumberFormat="1" applyFont="1" applyFill="1" applyAlignment="1">
      <alignment horizontal="center" vertical="center" shrinkToFit="1"/>
    </xf>
    <xf numFmtId="0" fontId="8" fillId="2" borderId="1" xfId="4" applyFont="1" applyFill="1" applyBorder="1" applyAlignment="1">
      <alignment horizontal="center" vertical="center" wrapText="1"/>
    </xf>
    <xf numFmtId="0" fontId="10" fillId="2" borderId="0" xfId="4" applyFont="1" applyFill="1" applyAlignment="1">
      <alignment horizontal="center" vertical="center"/>
    </xf>
    <xf numFmtId="177" fontId="8" fillId="2" borderId="1" xfId="5" applyNumberFormat="1" applyFont="1" applyFill="1" applyBorder="1" applyAlignment="1">
      <alignment horizontal="center" vertical="center" wrapText="1"/>
    </xf>
    <xf numFmtId="177" fontId="10" fillId="0" borderId="0" xfId="5" applyNumberFormat="1" applyFont="1" applyAlignment="1">
      <alignment horizontal="center" vertical="center" shrinkToFit="1"/>
    </xf>
    <xf numFmtId="0" fontId="8" fillId="0" borderId="0" xfId="0" applyFont="1" applyAlignment="1">
      <alignment horizontal="center" vertical="center" shrinkToFit="1"/>
    </xf>
    <xf numFmtId="0" fontId="8" fillId="2" borderId="13" xfId="4" applyFont="1" applyFill="1" applyBorder="1" applyAlignment="1">
      <alignment horizontal="center" vertical="center" wrapText="1"/>
    </xf>
    <xf numFmtId="177" fontId="9" fillId="0" borderId="0" xfId="5" applyNumberFormat="1" applyFont="1" applyAlignment="1">
      <alignment horizontal="center" vertical="center" shrinkToFit="1"/>
    </xf>
    <xf numFmtId="0" fontId="8" fillId="2" borderId="4"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8" fillId="0" borderId="0" xfId="0" applyFont="1" applyAlignment="1">
      <alignment vertical="center" shrinkToFit="1"/>
    </xf>
    <xf numFmtId="0" fontId="0" fillId="0" borderId="0" xfId="0" applyAlignment="1">
      <alignment horizontal="center" vertical="center" shrinkToFit="1"/>
    </xf>
    <xf numFmtId="0" fontId="8" fillId="2" borderId="0" xfId="4" applyFont="1" applyFill="1" applyAlignment="1">
      <alignment horizontal="center" vertical="center"/>
    </xf>
    <xf numFmtId="0" fontId="10" fillId="2" borderId="0" xfId="4" applyFont="1" applyFill="1" applyAlignment="1">
      <alignment horizontal="center" vertical="center" shrinkToFit="1"/>
    </xf>
    <xf numFmtId="177" fontId="8" fillId="2" borderId="4" xfId="5" applyNumberFormat="1" applyFont="1" applyFill="1" applyBorder="1" applyAlignment="1">
      <alignment horizontal="center" vertical="center" wrapText="1" shrinkToFit="1"/>
    </xf>
    <xf numFmtId="0" fontId="10" fillId="2" borderId="10" xfId="4" applyFont="1" applyFill="1" applyBorder="1" applyAlignment="1">
      <alignment horizontal="center" vertical="center"/>
    </xf>
    <xf numFmtId="177" fontId="8" fillId="2" borderId="0" xfId="5" applyNumberFormat="1" applyFont="1" applyFill="1" applyAlignment="1">
      <alignment vertical="center" shrinkToFit="1"/>
    </xf>
    <xf numFmtId="0" fontId="10" fillId="2" borderId="10" xfId="4" applyFont="1" applyFill="1" applyBorder="1" applyAlignment="1">
      <alignment horizontal="center" vertical="center" shrinkToFit="1"/>
    </xf>
    <xf numFmtId="177" fontId="8" fillId="2" borderId="0" xfId="5" applyNumberFormat="1" applyFont="1" applyFill="1" applyAlignment="1">
      <alignment horizontal="center" vertical="center" shrinkToFit="1"/>
    </xf>
    <xf numFmtId="0" fontId="8" fillId="2" borderId="0" xfId="4" applyFont="1" applyFill="1" applyAlignment="1">
      <alignment horizontal="center" vertical="center" wrapText="1"/>
    </xf>
    <xf numFmtId="0" fontId="10" fillId="2" borderId="13" xfId="4" applyFont="1" applyFill="1" applyBorder="1" applyAlignment="1">
      <alignment horizontal="center" vertical="center"/>
    </xf>
    <xf numFmtId="177" fontId="8" fillId="2" borderId="19" xfId="5" applyNumberFormat="1" applyFont="1" applyFill="1" applyBorder="1" applyAlignment="1">
      <alignment horizontal="center" vertical="center" wrapText="1"/>
    </xf>
    <xf numFmtId="177" fontId="8" fillId="2" borderId="20" xfId="5" applyNumberFormat="1" applyFont="1" applyFill="1" applyBorder="1" applyAlignment="1">
      <alignment horizontal="center" vertical="center" wrapText="1"/>
    </xf>
    <xf numFmtId="177" fontId="9" fillId="2" borderId="0" xfId="5" applyNumberFormat="1" applyFont="1" applyFill="1" applyAlignment="1">
      <alignment horizontal="center" vertical="center" wrapText="1"/>
    </xf>
    <xf numFmtId="0" fontId="0" fillId="0" borderId="0" xfId="0" applyAlignment="1">
      <alignment horizontal="center" vertical="center" wrapText="1"/>
    </xf>
    <xf numFmtId="177" fontId="8" fillId="2" borderId="4" xfId="5" applyNumberFormat="1" applyFont="1" applyFill="1" applyBorder="1" applyAlignment="1">
      <alignment horizontal="center" vertical="center" wrapText="1"/>
    </xf>
    <xf numFmtId="177" fontId="8" fillId="2" borderId="5" xfId="5" applyNumberFormat="1" applyFont="1" applyFill="1" applyBorder="1" applyAlignment="1">
      <alignment horizontal="center" vertical="center" wrapText="1"/>
    </xf>
    <xf numFmtId="177" fontId="8" fillId="2" borderId="6" xfId="5" applyNumberFormat="1" applyFont="1" applyFill="1" applyBorder="1" applyAlignment="1">
      <alignment horizontal="center" vertical="center" wrapText="1"/>
    </xf>
    <xf numFmtId="177" fontId="9" fillId="0" borderId="0" xfId="5" applyNumberFormat="1" applyFont="1" applyAlignment="1">
      <alignment horizontal="center" vertical="center" wrapText="1"/>
    </xf>
    <xf numFmtId="0" fontId="15" fillId="2" borderId="0" xfId="4" applyFont="1" applyFill="1" applyAlignment="1">
      <alignment horizontal="center" vertical="center" wrapText="1"/>
    </xf>
    <xf numFmtId="0" fontId="15" fillId="2" borderId="0" xfId="4" applyFont="1" applyFill="1" applyAlignment="1">
      <alignment vertical="center" wrapText="1"/>
    </xf>
    <xf numFmtId="177" fontId="8" fillId="2" borderId="13" xfId="5" applyNumberFormat="1" applyFont="1" applyFill="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2" borderId="0" xfId="4" applyFont="1" applyFill="1" applyAlignment="1">
      <alignment horizontal="center" vertical="center" wrapText="1"/>
    </xf>
    <xf numFmtId="0" fontId="9" fillId="2" borderId="10" xfId="4" applyFont="1" applyFill="1" applyBorder="1" applyAlignment="1">
      <alignment horizontal="center" vertical="center" wrapText="1"/>
    </xf>
    <xf numFmtId="177" fontId="8" fillId="2" borderId="0" xfId="5" applyNumberFormat="1" applyFont="1" applyFill="1" applyAlignment="1">
      <alignment horizontal="center" vertical="center" wrapText="1"/>
    </xf>
    <xf numFmtId="0" fontId="9" fillId="2" borderId="13" xfId="4" applyFont="1" applyFill="1" applyBorder="1" applyAlignment="1">
      <alignment horizontal="center" vertical="center" wrapText="1"/>
    </xf>
    <xf numFmtId="0" fontId="14" fillId="2" borderId="0" xfId="4" applyFont="1" applyFill="1" applyAlignment="1">
      <alignment horizontal="left" vertical="center" wrapText="1"/>
    </xf>
    <xf numFmtId="177" fontId="8" fillId="2" borderId="4" xfId="5" applyNumberFormat="1" applyFont="1" applyFill="1" applyBorder="1" applyAlignment="1">
      <alignment vertical="center" shrinkToFit="1"/>
    </xf>
    <xf numFmtId="0" fontId="15" fillId="2" borderId="0" xfId="4" applyFont="1" applyFill="1" applyAlignment="1">
      <alignment horizontal="left" vertical="center" wrapText="1"/>
    </xf>
    <xf numFmtId="177" fontId="9" fillId="0" borderId="13" xfId="5" applyNumberFormat="1" applyFont="1" applyBorder="1" applyAlignment="1">
      <alignment horizontal="center" vertical="center" shrinkToFit="1"/>
    </xf>
    <xf numFmtId="177" fontId="8" fillId="2" borderId="13" xfId="5" applyNumberFormat="1" applyFont="1" applyFill="1" applyBorder="1" applyAlignment="1">
      <alignment horizontal="center" vertical="center" shrinkToFit="1"/>
    </xf>
    <xf numFmtId="177" fontId="8" fillId="2" borderId="1" xfId="5" applyNumberFormat="1" applyFont="1" applyFill="1" applyBorder="1" applyAlignment="1">
      <alignment vertical="center" shrinkToFit="1"/>
    </xf>
    <xf numFmtId="177" fontId="9" fillId="2" borderId="10" xfId="5" applyNumberFormat="1" applyFont="1" applyFill="1" applyBorder="1" applyAlignment="1">
      <alignment horizontal="center" vertical="center" shrinkToFit="1"/>
    </xf>
    <xf numFmtId="0" fontId="16" fillId="0" borderId="0" xfId="0" applyFont="1">
      <alignment vertical="center"/>
    </xf>
    <xf numFmtId="177" fontId="7" fillId="2" borderId="13" xfId="5" applyNumberFormat="1" applyFont="1" applyFill="1" applyBorder="1" applyAlignment="1">
      <alignment vertical="center" shrinkToFit="1"/>
    </xf>
    <xf numFmtId="0" fontId="9" fillId="2" borderId="10" xfId="4" applyFont="1" applyFill="1" applyBorder="1" applyAlignment="1">
      <alignment vertical="center" wrapText="1"/>
    </xf>
    <xf numFmtId="38" fontId="8" fillId="2" borderId="0" xfId="6" applyFont="1" applyFill="1" applyBorder="1" applyAlignment="1">
      <alignment horizontal="center" vertical="center" shrinkToFit="1"/>
    </xf>
    <xf numFmtId="177" fontId="9" fillId="2" borderId="13" xfId="5" applyNumberFormat="1" applyFont="1" applyFill="1" applyBorder="1" applyAlignment="1">
      <alignment horizontal="center" vertical="center" shrinkToFit="1"/>
    </xf>
    <xf numFmtId="178" fontId="10" fillId="2" borderId="0" xfId="1" applyNumberFormat="1" applyFont="1" applyFill="1" applyBorder="1" applyAlignment="1">
      <alignment vertical="center"/>
    </xf>
    <xf numFmtId="177" fontId="8" fillId="2" borderId="4" xfId="5" applyNumberFormat="1" applyFont="1" applyFill="1" applyBorder="1" applyAlignment="1">
      <alignment horizontal="right" vertical="center" wrapText="1"/>
    </xf>
    <xf numFmtId="179" fontId="8" fillId="2" borderId="6" xfId="5" applyNumberFormat="1" applyFont="1" applyFill="1" applyBorder="1" applyAlignment="1">
      <alignment horizontal="right" vertical="center" wrapText="1"/>
    </xf>
    <xf numFmtId="177" fontId="8" fillId="2" borderId="5" xfId="5" applyNumberFormat="1" applyFont="1" applyFill="1" applyBorder="1" applyAlignment="1">
      <alignment horizontal="right" vertical="center" wrapText="1"/>
    </xf>
    <xf numFmtId="179" fontId="8" fillId="2" borderId="5" xfId="5" applyNumberFormat="1" applyFont="1" applyFill="1" applyBorder="1" applyAlignment="1">
      <alignment horizontal="right" vertical="center" wrapText="1"/>
    </xf>
    <xf numFmtId="38" fontId="8" fillId="2" borderId="4" xfId="6" applyFont="1" applyFill="1" applyBorder="1" applyAlignment="1">
      <alignment horizontal="right" vertical="center"/>
    </xf>
    <xf numFmtId="180" fontId="8" fillId="2" borderId="6" xfId="5" applyNumberFormat="1" applyFont="1" applyFill="1" applyBorder="1" applyAlignment="1">
      <alignment horizontal="right" vertical="center"/>
    </xf>
    <xf numFmtId="177" fontId="10" fillId="2" borderId="0" xfId="5" applyNumberFormat="1" applyFont="1" applyFill="1">
      <alignment vertical="center"/>
    </xf>
    <xf numFmtId="180" fontId="10" fillId="2" borderId="0" xfId="5" applyNumberFormat="1" applyFont="1" applyFill="1" applyAlignment="1">
      <alignment horizontal="right" vertical="center"/>
    </xf>
    <xf numFmtId="181" fontId="8" fillId="2" borderId="4" xfId="5" applyNumberFormat="1" applyFont="1" applyFill="1" applyBorder="1" applyAlignment="1">
      <alignment horizontal="right" vertical="center" wrapText="1"/>
    </xf>
    <xf numFmtId="177" fontId="10" fillId="0" borderId="0" xfId="5" applyNumberFormat="1" applyFont="1">
      <alignment vertical="center"/>
    </xf>
    <xf numFmtId="181" fontId="8" fillId="2" borderId="5" xfId="5" applyNumberFormat="1" applyFont="1" applyFill="1" applyBorder="1" applyAlignment="1">
      <alignment horizontal="right" vertical="center" wrapText="1"/>
    </xf>
    <xf numFmtId="180" fontId="10" fillId="2" borderId="0" xfId="1" applyNumberFormat="1" applyFont="1" applyFill="1" applyBorder="1" applyAlignment="1">
      <alignment vertical="center"/>
    </xf>
    <xf numFmtId="180" fontId="10" fillId="0" borderId="0" xfId="1" applyNumberFormat="1" applyFont="1" applyFill="1" applyBorder="1" applyAlignment="1">
      <alignment vertical="center"/>
    </xf>
    <xf numFmtId="177" fontId="8" fillId="0" borderId="5" xfId="5" applyNumberFormat="1" applyFont="1" applyBorder="1" applyAlignment="1">
      <alignment horizontal="right" vertical="center" wrapText="1"/>
    </xf>
    <xf numFmtId="180" fontId="8" fillId="0" borderId="6" xfId="5" applyNumberFormat="1" applyFont="1" applyBorder="1" applyAlignment="1">
      <alignment horizontal="right" vertical="center"/>
    </xf>
    <xf numFmtId="38" fontId="8" fillId="0" borderId="4" xfId="6" applyFont="1" applyFill="1" applyBorder="1" applyAlignment="1">
      <alignment horizontal="right" vertical="center"/>
    </xf>
    <xf numFmtId="180" fontId="8" fillId="2" borderId="0" xfId="5" applyNumberFormat="1" applyFont="1" applyFill="1" applyAlignment="1">
      <alignment horizontal="right" vertical="center"/>
    </xf>
    <xf numFmtId="180" fontId="10" fillId="0" borderId="13" xfId="1" applyNumberFormat="1" applyFont="1" applyFill="1" applyBorder="1" applyAlignment="1">
      <alignment vertical="center"/>
    </xf>
    <xf numFmtId="38" fontId="8" fillId="2" borderId="4" xfId="6" applyFont="1" applyFill="1" applyBorder="1" applyAlignment="1">
      <alignment horizontal="right" vertical="center" wrapText="1"/>
    </xf>
    <xf numFmtId="0" fontId="8" fillId="2" borderId="22" xfId="4" applyFont="1" applyFill="1" applyBorder="1" applyAlignment="1">
      <alignment horizontal="center" vertical="center" wrapText="1"/>
    </xf>
    <xf numFmtId="38" fontId="8" fillId="2" borderId="18" xfId="6" applyFont="1" applyFill="1" applyBorder="1" applyAlignment="1">
      <alignment horizontal="right" vertical="center" wrapText="1"/>
    </xf>
    <xf numFmtId="180" fontId="8" fillId="2" borderId="20" xfId="5" applyNumberFormat="1" applyFont="1" applyFill="1" applyBorder="1" applyAlignment="1">
      <alignment horizontal="right" vertical="center"/>
    </xf>
    <xf numFmtId="38" fontId="8" fillId="2" borderId="18" xfId="6" applyFont="1" applyFill="1" applyBorder="1" applyAlignment="1">
      <alignment horizontal="right" vertical="center"/>
    </xf>
    <xf numFmtId="0" fontId="8" fillId="2" borderId="4" xfId="4" applyFont="1" applyFill="1" applyBorder="1">
      <alignment vertical="center"/>
    </xf>
    <xf numFmtId="180" fontId="10" fillId="2" borderId="10" xfId="1" applyNumberFormat="1" applyFont="1" applyFill="1" applyBorder="1" applyAlignment="1">
      <alignment horizontal="right" vertical="center"/>
    </xf>
    <xf numFmtId="180" fontId="8" fillId="2" borderId="0" xfId="1" applyNumberFormat="1" applyFont="1" applyFill="1" applyBorder="1" applyAlignment="1">
      <alignment horizontal="right" vertical="center"/>
    </xf>
    <xf numFmtId="0" fontId="8" fillId="2" borderId="4" xfId="4" applyFont="1" applyFill="1" applyBorder="1" applyAlignment="1">
      <alignment horizontal="right" vertical="center" wrapText="1"/>
    </xf>
    <xf numFmtId="180" fontId="10" fillId="2" borderId="0" xfId="1" applyNumberFormat="1" applyFont="1" applyFill="1" applyBorder="1" applyAlignment="1">
      <alignment horizontal="right" vertical="center"/>
    </xf>
    <xf numFmtId="177" fontId="10" fillId="2" borderId="0" xfId="2" applyNumberFormat="1" applyFont="1" applyFill="1" applyBorder="1" applyAlignment="1">
      <alignment horizontal="right" vertical="center"/>
    </xf>
    <xf numFmtId="0" fontId="8" fillId="2" borderId="1" xfId="4" applyFont="1" applyFill="1" applyBorder="1" applyAlignment="1">
      <alignment horizontal="center" vertical="center"/>
    </xf>
    <xf numFmtId="176" fontId="10" fillId="2" borderId="10" xfId="1" applyNumberFormat="1" applyFont="1" applyFill="1" applyBorder="1" applyAlignment="1">
      <alignment vertical="center"/>
    </xf>
    <xf numFmtId="180" fontId="10" fillId="0" borderId="0" xfId="1" applyNumberFormat="1" applyFont="1" applyFill="1" applyBorder="1" applyAlignment="1">
      <alignment horizontal="right" vertical="center"/>
    </xf>
    <xf numFmtId="0" fontId="8" fillId="2" borderId="5" xfId="4" applyFont="1" applyFill="1" applyBorder="1" applyAlignment="1">
      <alignment horizontal="right" vertical="center" wrapText="1"/>
    </xf>
    <xf numFmtId="0" fontId="12" fillId="2" borderId="4" xfId="4" applyFont="1" applyFill="1" applyBorder="1">
      <alignment vertical="center"/>
    </xf>
    <xf numFmtId="180" fontId="8" fillId="2" borderId="4" xfId="5" applyNumberFormat="1" applyFont="1" applyFill="1" applyBorder="1" applyAlignment="1">
      <alignment horizontal="right" vertical="center"/>
    </xf>
    <xf numFmtId="181" fontId="8" fillId="2" borderId="4" xfId="5" applyNumberFormat="1" applyFont="1" applyFill="1" applyBorder="1" applyAlignment="1">
      <alignment horizontal="right" vertical="center" wrapText="1" shrinkToFit="1"/>
    </xf>
    <xf numFmtId="179" fontId="8" fillId="2" borderId="6" xfId="5" applyNumberFormat="1" applyFont="1" applyFill="1" applyBorder="1" applyAlignment="1">
      <alignment horizontal="right" vertical="center" wrapText="1" shrinkToFit="1"/>
    </xf>
    <xf numFmtId="181" fontId="8" fillId="2" borderId="5" xfId="5" applyNumberFormat="1" applyFont="1" applyFill="1" applyBorder="1" applyAlignment="1">
      <alignment horizontal="right" vertical="center" wrapText="1" shrinkToFit="1"/>
    </xf>
    <xf numFmtId="179" fontId="8" fillId="2" borderId="5" xfId="5" applyNumberFormat="1" applyFont="1" applyFill="1" applyBorder="1" applyAlignment="1">
      <alignment horizontal="right" vertical="center" wrapText="1" shrinkToFit="1"/>
    </xf>
    <xf numFmtId="177" fontId="8" fillId="2" borderId="4" xfId="5" applyNumberFormat="1" applyFont="1" applyFill="1" applyBorder="1" applyAlignment="1">
      <alignment horizontal="right" vertical="center" wrapText="1" shrinkToFit="1"/>
    </xf>
    <xf numFmtId="180" fontId="8" fillId="2" borderId="6" xfId="5" applyNumberFormat="1" applyFont="1" applyFill="1" applyBorder="1" applyAlignment="1">
      <alignment horizontal="right" vertical="center" wrapText="1"/>
    </xf>
    <xf numFmtId="38" fontId="8" fillId="2" borderId="4" xfId="6" applyFont="1" applyFill="1" applyBorder="1" applyAlignment="1">
      <alignment vertical="center" shrinkToFit="1"/>
    </xf>
    <xf numFmtId="180" fontId="10" fillId="2" borderId="0" xfId="5" applyNumberFormat="1" applyFont="1" applyFill="1" applyAlignment="1">
      <alignment horizontal="right" vertical="center" wrapText="1"/>
    </xf>
    <xf numFmtId="177" fontId="9" fillId="2" borderId="0" xfId="5" applyNumberFormat="1" applyFont="1" applyFill="1">
      <alignment vertical="center"/>
    </xf>
    <xf numFmtId="38" fontId="9" fillId="2" borderId="0" xfId="6" applyFont="1" applyFill="1">
      <alignment vertical="center"/>
    </xf>
    <xf numFmtId="177" fontId="8" fillId="2" borderId="0" xfId="5" applyNumberFormat="1" applyFont="1" applyFill="1" applyAlignment="1">
      <alignment horizontal="center" vertical="center"/>
    </xf>
    <xf numFmtId="38" fontId="8" fillId="2" borderId="0" xfId="6" applyFont="1" applyFill="1" applyBorder="1" applyAlignment="1">
      <alignment horizontal="right" vertical="center"/>
    </xf>
    <xf numFmtId="180" fontId="8" fillId="2" borderId="0" xfId="5" applyNumberFormat="1" applyFont="1" applyFill="1" applyAlignment="1">
      <alignment horizontal="right" vertical="center" wrapText="1"/>
    </xf>
    <xf numFmtId="177" fontId="9" fillId="2" borderId="8" xfId="5" applyNumberFormat="1" applyFont="1" applyFill="1" applyBorder="1">
      <alignment vertical="center"/>
    </xf>
    <xf numFmtId="177" fontId="7" fillId="2" borderId="0" xfId="5" applyNumberFormat="1" applyFont="1" applyFill="1" applyAlignment="1">
      <alignment vertical="center" shrinkToFit="1"/>
    </xf>
    <xf numFmtId="38" fontId="9" fillId="2" borderId="0" xfId="6" applyFont="1" applyFill="1" applyAlignment="1">
      <alignment vertical="center"/>
    </xf>
    <xf numFmtId="0" fontId="9" fillId="2" borderId="0" xfId="5" applyFont="1" applyFill="1">
      <alignment vertical="center"/>
    </xf>
    <xf numFmtId="0" fontId="8" fillId="0" borderId="5" xfId="0" applyFont="1" applyBorder="1" applyAlignment="1">
      <alignment horizontal="right" vertical="center"/>
    </xf>
    <xf numFmtId="38" fontId="8" fillId="2" borderId="7" xfId="6" applyFont="1" applyFill="1" applyBorder="1" applyAlignment="1">
      <alignment horizontal="right" vertical="center"/>
    </xf>
    <xf numFmtId="177" fontId="8" fillId="0" borderId="4" xfId="5" applyNumberFormat="1" applyFont="1" applyBorder="1" applyAlignment="1">
      <alignment horizontal="right" vertical="center" wrapText="1" shrinkToFit="1"/>
    </xf>
    <xf numFmtId="38" fontId="8" fillId="2" borderId="24" xfId="6" applyFont="1" applyFill="1" applyBorder="1" applyAlignment="1">
      <alignment horizontal="right" vertical="center"/>
    </xf>
    <xf numFmtId="180" fontId="8" fillId="2" borderId="25" xfId="1" applyNumberFormat="1" applyFont="1" applyFill="1" applyBorder="1" applyAlignment="1">
      <alignment horizontal="right" vertical="center"/>
    </xf>
    <xf numFmtId="38" fontId="10" fillId="2" borderId="0" xfId="6" applyFont="1" applyFill="1">
      <alignment vertical="center"/>
    </xf>
    <xf numFmtId="180" fontId="8" fillId="2" borderId="9" xfId="5" applyNumberFormat="1" applyFont="1" applyFill="1" applyBorder="1" applyAlignment="1">
      <alignment horizontal="right" vertical="center"/>
    </xf>
    <xf numFmtId="177" fontId="8" fillId="2" borderId="24" xfId="5" applyNumberFormat="1" applyFont="1" applyFill="1" applyBorder="1" applyAlignment="1">
      <alignment horizontal="right" vertical="center" wrapText="1" shrinkToFit="1"/>
    </xf>
    <xf numFmtId="179" fontId="8" fillId="2" borderId="25" xfId="5" applyNumberFormat="1" applyFont="1" applyFill="1" applyBorder="1" applyAlignment="1">
      <alignment horizontal="right" vertical="center" wrapText="1" shrinkToFit="1"/>
    </xf>
    <xf numFmtId="177" fontId="8" fillId="2" borderId="26" xfId="5" applyNumberFormat="1" applyFont="1" applyFill="1" applyBorder="1" applyAlignment="1">
      <alignment horizontal="right" vertical="center" wrapText="1" shrinkToFit="1"/>
    </xf>
    <xf numFmtId="179" fontId="8" fillId="2" borderId="26" xfId="5" applyNumberFormat="1" applyFont="1" applyFill="1" applyBorder="1" applyAlignment="1">
      <alignment horizontal="right" vertical="center" wrapText="1" shrinkToFit="1"/>
    </xf>
    <xf numFmtId="177" fontId="10" fillId="2" borderId="13" xfId="5" applyNumberFormat="1" applyFont="1" applyFill="1" applyBorder="1">
      <alignment vertical="center"/>
    </xf>
    <xf numFmtId="177" fontId="8" fillId="2" borderId="27" xfId="5" applyNumberFormat="1" applyFont="1" applyFill="1" applyBorder="1" applyAlignment="1">
      <alignment horizontal="center" vertical="center"/>
    </xf>
    <xf numFmtId="177" fontId="8" fillId="2" borderId="28" xfId="5" applyNumberFormat="1" applyFont="1" applyFill="1" applyBorder="1" applyAlignment="1">
      <alignment horizontal="center" vertical="center" wrapText="1"/>
    </xf>
    <xf numFmtId="38" fontId="8" fillId="2" borderId="29" xfId="6" applyFont="1" applyFill="1" applyBorder="1" applyAlignment="1">
      <alignment horizontal="right" vertical="center"/>
    </xf>
    <xf numFmtId="180" fontId="8" fillId="2" borderId="30" xfId="1" applyNumberFormat="1" applyFont="1" applyFill="1" applyBorder="1" applyAlignment="1">
      <alignment horizontal="right" vertical="center"/>
    </xf>
    <xf numFmtId="0" fontId="8" fillId="2" borderId="0" xfId="4" applyFont="1" applyFill="1" applyAlignment="1">
      <alignment horizontal="center" vertical="top" wrapText="1"/>
    </xf>
    <xf numFmtId="177" fontId="8" fillId="0" borderId="0" xfId="5" applyNumberFormat="1" applyFont="1" applyAlignment="1">
      <alignment horizontal="right" vertical="center" wrapText="1" shrinkToFit="1"/>
    </xf>
    <xf numFmtId="180" fontId="8" fillId="0" borderId="0" xfId="5" applyNumberFormat="1" applyFont="1" applyAlignment="1">
      <alignment horizontal="right" vertical="center"/>
    </xf>
    <xf numFmtId="38" fontId="8" fillId="0" borderId="0" xfId="6" applyFont="1" applyFill="1" applyBorder="1" applyAlignment="1">
      <alignment horizontal="right" vertical="center"/>
    </xf>
    <xf numFmtId="0" fontId="17" fillId="2" borderId="0" xfId="5" applyFont="1" applyFill="1">
      <alignment vertical="center"/>
    </xf>
    <xf numFmtId="0" fontId="8" fillId="2" borderId="7" xfId="4" applyFont="1" applyFill="1" applyBorder="1" applyAlignment="1">
      <alignment horizontal="right" vertical="center" wrapText="1"/>
    </xf>
    <xf numFmtId="177" fontId="8" fillId="2" borderId="27" xfId="5" applyNumberFormat="1" applyFont="1" applyFill="1" applyBorder="1" applyAlignment="1">
      <alignment horizontal="center" vertical="center" wrapText="1"/>
    </xf>
    <xf numFmtId="0" fontId="8" fillId="2" borderId="18" xfId="5" applyFont="1" applyFill="1" applyBorder="1" applyAlignment="1">
      <alignment horizontal="right" vertical="center"/>
    </xf>
    <xf numFmtId="180" fontId="8" fillId="2" borderId="19" xfId="5" applyNumberFormat="1" applyFont="1" applyFill="1" applyBorder="1" applyAlignment="1">
      <alignment horizontal="right" vertical="center"/>
    </xf>
    <xf numFmtId="0" fontId="8" fillId="2" borderId="10" xfId="4" applyFont="1" applyFill="1" applyBorder="1" applyAlignment="1">
      <alignment horizontal="left" vertical="top" wrapText="1"/>
    </xf>
    <xf numFmtId="0" fontId="8" fillId="2" borderId="0" xfId="4" applyFont="1" applyFill="1" applyAlignment="1">
      <alignment horizontal="left" vertical="top" wrapText="1"/>
    </xf>
    <xf numFmtId="38" fontId="17" fillId="2" borderId="0" xfId="6" applyFont="1" applyFill="1" applyAlignment="1">
      <alignment vertical="center"/>
    </xf>
    <xf numFmtId="0" fontId="17" fillId="2" borderId="8" xfId="5" applyFont="1" applyFill="1" applyBorder="1">
      <alignment vertical="center"/>
    </xf>
    <xf numFmtId="177" fontId="8" fillId="2" borderId="18" xfId="5" applyNumberFormat="1" applyFont="1" applyFill="1" applyBorder="1" applyAlignment="1">
      <alignment horizontal="right" vertical="center" wrapText="1"/>
    </xf>
    <xf numFmtId="179" fontId="8" fillId="2" borderId="20" xfId="5" applyNumberFormat="1" applyFont="1" applyFill="1" applyBorder="1" applyAlignment="1">
      <alignment horizontal="right" vertical="center" wrapText="1"/>
    </xf>
    <xf numFmtId="177" fontId="8" fillId="2" borderId="19" xfId="5" applyNumberFormat="1" applyFont="1" applyFill="1" applyBorder="1" applyAlignment="1">
      <alignment horizontal="right" vertical="center" wrapText="1"/>
    </xf>
    <xf numFmtId="179" fontId="8" fillId="2" borderId="19" xfId="5" applyNumberFormat="1" applyFont="1" applyFill="1" applyBorder="1" applyAlignment="1">
      <alignment horizontal="right" vertical="center" wrapText="1"/>
    </xf>
    <xf numFmtId="177" fontId="8" fillId="2" borderId="22" xfId="5" applyNumberFormat="1" applyFont="1" applyFill="1" applyBorder="1" applyAlignment="1">
      <alignment horizontal="center" vertical="center"/>
    </xf>
    <xf numFmtId="177" fontId="8" fillId="2" borderId="29" xfId="5" applyNumberFormat="1" applyFont="1" applyFill="1" applyBorder="1" applyAlignment="1">
      <alignment horizontal="center" vertical="center" wrapText="1"/>
    </xf>
    <xf numFmtId="176" fontId="10" fillId="2" borderId="0" xfId="1" applyNumberFormat="1" applyFont="1" applyFill="1" applyBorder="1" applyAlignment="1">
      <alignment vertical="center"/>
    </xf>
    <xf numFmtId="38" fontId="10" fillId="2" borderId="8" xfId="6" applyFont="1" applyFill="1" applyBorder="1" applyAlignment="1">
      <alignment vertical="center"/>
    </xf>
    <xf numFmtId="176" fontId="10" fillId="2" borderId="8" xfId="1" applyNumberFormat="1" applyFont="1" applyFill="1" applyBorder="1" applyAlignment="1">
      <alignment vertical="center"/>
    </xf>
    <xf numFmtId="38" fontId="10" fillId="2" borderId="0" xfId="6" applyFont="1" applyFill="1" applyBorder="1" applyAlignment="1">
      <alignment vertical="center"/>
    </xf>
    <xf numFmtId="177" fontId="10" fillId="2" borderId="0" xfId="5" applyNumberFormat="1" applyFont="1" applyFill="1" applyAlignment="1">
      <alignment horizontal="center" vertical="center"/>
    </xf>
    <xf numFmtId="177" fontId="10" fillId="2" borderId="8" xfId="5" applyNumberFormat="1" applyFont="1" applyFill="1" applyBorder="1" applyAlignment="1">
      <alignment horizontal="center" vertical="center"/>
    </xf>
    <xf numFmtId="180" fontId="10" fillId="2" borderId="8" xfId="1" applyNumberFormat="1" applyFont="1" applyFill="1" applyBorder="1" applyAlignment="1">
      <alignment vertical="center"/>
    </xf>
    <xf numFmtId="0" fontId="8" fillId="2" borderId="8" xfId="4" applyFont="1" applyFill="1" applyBorder="1" applyAlignment="1">
      <alignment horizontal="center" vertical="center"/>
    </xf>
    <xf numFmtId="0" fontId="8" fillId="2" borderId="8" xfId="4" applyFont="1" applyFill="1" applyBorder="1" applyAlignment="1">
      <alignment horizontal="center" vertical="top" wrapText="1"/>
    </xf>
    <xf numFmtId="0" fontId="8" fillId="2" borderId="10" xfId="4" applyFont="1" applyFill="1" applyBorder="1" applyAlignment="1">
      <alignment horizontal="center" vertical="center"/>
    </xf>
    <xf numFmtId="0" fontId="18" fillId="2" borderId="0" xfId="4" applyFont="1" applyFill="1">
      <alignment vertical="center"/>
    </xf>
    <xf numFmtId="38" fontId="17" fillId="2" borderId="0" xfId="6" applyFont="1" applyFill="1" applyBorder="1">
      <alignment vertical="center"/>
    </xf>
    <xf numFmtId="0" fontId="7" fillId="2" borderId="0" xfId="5" applyFont="1" applyFill="1">
      <alignment vertical="center"/>
    </xf>
    <xf numFmtId="38" fontId="17" fillId="2" borderId="0" xfId="6" applyFont="1" applyFill="1">
      <alignment vertical="center"/>
    </xf>
    <xf numFmtId="0" fontId="17" fillId="0" borderId="0" xfId="5" applyFont="1">
      <alignment vertical="center"/>
    </xf>
    <xf numFmtId="0" fontId="17" fillId="2" borderId="0" xfId="5" applyFont="1" applyFill="1" applyAlignment="1">
      <alignment horizontal="center" vertical="center"/>
    </xf>
    <xf numFmtId="38" fontId="8" fillId="2" borderId="0" xfId="6" applyFont="1" applyFill="1" applyBorder="1" applyAlignment="1">
      <alignment horizontal="right" vertical="center" wrapText="1"/>
    </xf>
    <xf numFmtId="38" fontId="18" fillId="2" borderId="0" xfId="6" applyFont="1" applyFill="1">
      <alignment vertical="center"/>
    </xf>
    <xf numFmtId="0" fontId="18" fillId="0" borderId="0" xfId="5" applyFont="1">
      <alignment vertical="center"/>
    </xf>
    <xf numFmtId="0" fontId="8" fillId="2" borderId="0" xfId="4" applyFont="1" applyFill="1" applyAlignment="1">
      <alignment horizontal="right" vertical="center" wrapText="1"/>
    </xf>
    <xf numFmtId="38" fontId="8" fillId="2" borderId="0" xfId="6" applyFont="1" applyFill="1" applyBorder="1" applyAlignment="1">
      <alignment vertical="center" wrapText="1"/>
    </xf>
    <xf numFmtId="177" fontId="8" fillId="2" borderId="6" xfId="5" applyNumberFormat="1" applyFont="1" applyFill="1" applyBorder="1" applyAlignment="1">
      <alignment horizontal="center" vertical="center"/>
    </xf>
    <xf numFmtId="177" fontId="8" fillId="2" borderId="30" xfId="5" applyNumberFormat="1" applyFont="1" applyFill="1" applyBorder="1" applyAlignment="1">
      <alignment horizontal="center" vertical="center"/>
    </xf>
    <xf numFmtId="177" fontId="8" fillId="2" borderId="13" xfId="5" applyNumberFormat="1" applyFont="1" applyFill="1" applyBorder="1" applyAlignment="1">
      <alignment horizontal="center" vertical="center"/>
    </xf>
    <xf numFmtId="38" fontId="8" fillId="2" borderId="13" xfId="6" applyFont="1" applyFill="1" applyBorder="1" applyAlignment="1">
      <alignment horizontal="center" vertical="center" shrinkToFit="1"/>
    </xf>
    <xf numFmtId="180" fontId="8" fillId="2" borderId="13" xfId="5" applyNumberFormat="1" applyFont="1" applyFill="1" applyBorder="1" applyAlignment="1">
      <alignment horizontal="right" vertical="center"/>
    </xf>
    <xf numFmtId="180" fontId="8" fillId="2" borderId="13" xfId="5" applyNumberFormat="1" applyFont="1" applyFill="1" applyBorder="1" applyAlignment="1">
      <alignment horizontal="right" vertical="center" wrapText="1"/>
    </xf>
    <xf numFmtId="180" fontId="8" fillId="2" borderId="13" xfId="1" applyNumberFormat="1" applyFont="1" applyFill="1" applyBorder="1" applyAlignment="1">
      <alignment horizontal="right" vertical="center"/>
    </xf>
    <xf numFmtId="0" fontId="24" fillId="2" borderId="0" xfId="5" applyFont="1" applyFill="1">
      <alignment vertical="center"/>
    </xf>
    <xf numFmtId="0" fontId="25" fillId="2" borderId="0" xfId="5" applyFont="1" applyFill="1">
      <alignment vertical="center"/>
    </xf>
    <xf numFmtId="177" fontId="26" fillId="2" borderId="0" xfId="5" applyNumberFormat="1" applyFont="1" applyFill="1">
      <alignment vertical="center"/>
    </xf>
    <xf numFmtId="180" fontId="20" fillId="2" borderId="0" xfId="1" applyNumberFormat="1" applyFont="1" applyFill="1" applyBorder="1" applyAlignment="1">
      <alignment horizontal="right" vertical="center"/>
    </xf>
    <xf numFmtId="180" fontId="20" fillId="2" borderId="0" xfId="5" applyNumberFormat="1" applyFont="1" applyFill="1" applyAlignment="1">
      <alignment horizontal="right" vertical="center"/>
    </xf>
    <xf numFmtId="0" fontId="27" fillId="0" borderId="0" xfId="0" applyFont="1" applyAlignment="1">
      <alignment horizontal="center" vertical="center" shrinkToFit="1"/>
    </xf>
    <xf numFmtId="0" fontId="28" fillId="0" borderId="0" xfId="0" applyFont="1" applyAlignment="1">
      <alignment horizontal="left" vertical="center"/>
    </xf>
    <xf numFmtId="0" fontId="24" fillId="0" borderId="0" xfId="5" applyFont="1">
      <alignment vertical="center"/>
    </xf>
    <xf numFmtId="0" fontId="25" fillId="0" borderId="0" xfId="5" applyFont="1">
      <alignment vertical="center"/>
    </xf>
    <xf numFmtId="177" fontId="26" fillId="0" borderId="0" xfId="5" applyNumberFormat="1" applyFont="1" applyAlignment="1">
      <alignment horizontal="center" vertical="center" shrinkToFit="1"/>
    </xf>
    <xf numFmtId="0" fontId="1" fillId="0" borderId="0" xfId="0" applyFont="1">
      <alignment vertical="center"/>
    </xf>
    <xf numFmtId="180" fontId="20" fillId="2" borderId="6" xfId="1" applyNumberFormat="1" applyFont="1" applyFill="1" applyBorder="1" applyAlignment="1">
      <alignment horizontal="right" vertical="center"/>
    </xf>
    <xf numFmtId="180" fontId="20" fillId="2" borderId="20" xfId="1" applyNumberFormat="1" applyFont="1" applyFill="1" applyBorder="1" applyAlignment="1">
      <alignment horizontal="right" vertical="center"/>
    </xf>
    <xf numFmtId="38" fontId="20" fillId="2" borderId="1" xfId="6" applyFont="1" applyFill="1" applyBorder="1" applyAlignment="1">
      <alignment horizontal="center" vertical="center" wrapText="1"/>
    </xf>
    <xf numFmtId="0" fontId="30" fillId="2" borderId="0" xfId="5" applyFont="1" applyFill="1">
      <alignment vertical="center"/>
    </xf>
    <xf numFmtId="0" fontId="31" fillId="2" borderId="0" xfId="5" applyFont="1" applyFill="1">
      <alignment vertical="center"/>
    </xf>
    <xf numFmtId="0" fontId="20" fillId="2" borderId="5" xfId="4" applyFont="1" applyFill="1" applyBorder="1" applyAlignment="1">
      <alignment horizontal="right" vertical="center" wrapText="1"/>
    </xf>
    <xf numFmtId="0" fontId="20" fillId="2" borderId="19" xfId="4" applyFont="1" applyFill="1" applyBorder="1" applyAlignment="1">
      <alignment horizontal="right" vertical="center" wrapText="1"/>
    </xf>
    <xf numFmtId="38" fontId="20" fillId="2" borderId="5" xfId="6" applyFont="1" applyFill="1" applyBorder="1" applyAlignment="1">
      <alignment horizontal="right" vertical="center" wrapText="1"/>
    </xf>
    <xf numFmtId="178" fontId="20" fillId="2" borderId="0" xfId="1" applyNumberFormat="1" applyFont="1" applyFill="1" applyBorder="1" applyAlignment="1">
      <alignment vertical="center"/>
    </xf>
    <xf numFmtId="177" fontId="20" fillId="2" borderId="1" xfId="5" applyNumberFormat="1" applyFont="1" applyFill="1" applyBorder="1" applyAlignment="1">
      <alignment horizontal="center" vertical="center" shrinkToFit="1"/>
    </xf>
    <xf numFmtId="177" fontId="20" fillId="2" borderId="4" xfId="5" applyNumberFormat="1" applyFont="1" applyFill="1" applyBorder="1" applyAlignment="1">
      <alignment vertical="center" shrinkToFit="1"/>
    </xf>
    <xf numFmtId="38" fontId="30" fillId="2" borderId="0" xfId="6" applyFont="1" applyFill="1">
      <alignment vertical="center"/>
    </xf>
    <xf numFmtId="38" fontId="31" fillId="2" borderId="0" xfId="6" applyFont="1" applyFill="1">
      <alignment vertical="center"/>
    </xf>
    <xf numFmtId="38" fontId="20" fillId="2" borderId="0" xfId="6" applyFont="1" applyFill="1" applyBorder="1" applyAlignment="1">
      <alignment vertical="center"/>
    </xf>
    <xf numFmtId="0" fontId="27" fillId="0" borderId="0" xfId="0" applyFont="1" applyAlignment="1">
      <alignment horizontal="center" vertical="center" wrapText="1"/>
    </xf>
    <xf numFmtId="0" fontId="27" fillId="0" borderId="0" xfId="0" applyFont="1" applyAlignment="1">
      <alignment vertical="center" wrapText="1"/>
    </xf>
    <xf numFmtId="0" fontId="20" fillId="2" borderId="0" xfId="4" applyFont="1" applyFill="1" applyAlignment="1">
      <alignment horizontal="center" vertical="center"/>
    </xf>
    <xf numFmtId="0" fontId="20" fillId="2" borderId="1" xfId="4" applyFont="1" applyFill="1" applyBorder="1" applyAlignment="1">
      <alignment horizontal="center" vertical="center" wrapText="1"/>
    </xf>
    <xf numFmtId="38" fontId="20" fillId="2" borderId="4" xfId="6" applyFont="1" applyFill="1" applyBorder="1" applyAlignment="1">
      <alignment horizontal="right" vertical="center"/>
    </xf>
    <xf numFmtId="0" fontId="30" fillId="2" borderId="0" xfId="4" applyFont="1" applyFill="1">
      <alignment vertical="center"/>
    </xf>
    <xf numFmtId="0" fontId="31" fillId="2" borderId="0" xfId="4" applyFont="1" applyFill="1">
      <alignment vertical="center"/>
    </xf>
    <xf numFmtId="0" fontId="8" fillId="2" borderId="10" xfId="4" applyFont="1" applyFill="1" applyBorder="1">
      <alignment vertical="center"/>
    </xf>
    <xf numFmtId="0" fontId="8" fillId="2" borderId="0" xfId="4" applyFont="1" applyFill="1">
      <alignment vertical="center"/>
    </xf>
    <xf numFmtId="0" fontId="5" fillId="2" borderId="4" xfId="5" applyFont="1" applyFill="1" applyBorder="1" applyAlignment="1">
      <alignment horizontal="right" vertical="center"/>
    </xf>
    <xf numFmtId="0" fontId="5" fillId="2" borderId="6" xfId="5" applyFont="1" applyFill="1" applyBorder="1" applyAlignment="1">
      <alignment horizontal="right" vertical="center"/>
    </xf>
    <xf numFmtId="38" fontId="20" fillId="2" borderId="0" xfId="6" applyFont="1" applyFill="1" applyBorder="1" applyAlignment="1">
      <alignment horizontal="center" vertical="center" wrapText="1"/>
    </xf>
    <xf numFmtId="178" fontId="20" fillId="2" borderId="0" xfId="1" applyNumberFormat="1" applyFont="1" applyFill="1" applyBorder="1" applyAlignment="1">
      <alignment horizontal="center" vertical="center"/>
    </xf>
    <xf numFmtId="0" fontId="20" fillId="2" borderId="0" xfId="4" applyFont="1" applyFill="1" applyAlignment="1">
      <alignment horizontal="right" vertical="center" wrapText="1"/>
    </xf>
    <xf numFmtId="0" fontId="22" fillId="2" borderId="4" xfId="5" applyFont="1" applyFill="1" applyBorder="1">
      <alignment vertical="center"/>
    </xf>
    <xf numFmtId="0" fontId="22" fillId="2" borderId="18" xfId="5" applyFont="1" applyFill="1" applyBorder="1">
      <alignment vertical="center"/>
    </xf>
    <xf numFmtId="38" fontId="8" fillId="2" borderId="18" xfId="5" applyNumberFormat="1" applyFont="1" applyFill="1" applyBorder="1" applyAlignment="1">
      <alignment horizontal="right" vertical="center"/>
    </xf>
    <xf numFmtId="177" fontId="8" fillId="2" borderId="4" xfId="5" applyNumberFormat="1" applyFont="1" applyFill="1" applyBorder="1" applyAlignment="1">
      <alignment horizontal="center" vertical="center" shrinkToFit="1"/>
    </xf>
    <xf numFmtId="177" fontId="8" fillId="2" borderId="6" xfId="5" applyNumberFormat="1" applyFont="1" applyFill="1" applyBorder="1" applyAlignment="1">
      <alignment horizontal="center" vertical="center" shrinkToFit="1"/>
    </xf>
    <xf numFmtId="0" fontId="20" fillId="2" borderId="7" xfId="4" applyFont="1" applyFill="1" applyBorder="1" applyAlignment="1">
      <alignment horizontal="center" vertical="center" wrapText="1"/>
    </xf>
    <xf numFmtId="0" fontId="20" fillId="2" borderId="10" xfId="4" applyFont="1" applyFill="1" applyBorder="1" applyAlignment="1">
      <alignment horizontal="center" vertical="center" wrapText="1"/>
    </xf>
    <xf numFmtId="0" fontId="20" fillId="2" borderId="1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20" fillId="2" borderId="13" xfId="4" applyFont="1" applyFill="1" applyBorder="1" applyAlignment="1">
      <alignment horizontal="center" vertical="center" wrapText="1"/>
    </xf>
    <xf numFmtId="0" fontId="20" fillId="2" borderId="20" xfId="4" applyFont="1" applyFill="1" applyBorder="1" applyAlignment="1">
      <alignment horizontal="center" vertical="center" wrapText="1"/>
    </xf>
    <xf numFmtId="38" fontId="20" fillId="2" borderId="7" xfId="6" applyFont="1" applyFill="1" applyBorder="1" applyAlignment="1">
      <alignment horizontal="center" vertical="center"/>
    </xf>
    <xf numFmtId="38" fontId="20" fillId="2" borderId="18" xfId="6" applyFont="1" applyFill="1" applyBorder="1" applyAlignment="1">
      <alignment horizontal="center" vertical="center"/>
    </xf>
    <xf numFmtId="38" fontId="20" fillId="2" borderId="9" xfId="6" applyFont="1" applyFill="1" applyBorder="1" applyAlignment="1">
      <alignment horizontal="center" vertical="center"/>
    </xf>
    <xf numFmtId="38" fontId="20" fillId="2" borderId="20" xfId="6" applyFont="1" applyFill="1" applyBorder="1" applyAlignment="1">
      <alignment horizontal="center" vertical="center"/>
    </xf>
    <xf numFmtId="38" fontId="20" fillId="2" borderId="7" xfId="6" applyFont="1" applyFill="1" applyBorder="1" applyAlignment="1">
      <alignment horizontal="center" vertical="center" wrapText="1"/>
    </xf>
    <xf numFmtId="38" fontId="20" fillId="2" borderId="10" xfId="6" applyFont="1" applyFill="1" applyBorder="1" applyAlignment="1">
      <alignment horizontal="center" vertical="center" wrapText="1"/>
    </xf>
    <xf numFmtId="38" fontId="20" fillId="2" borderId="18" xfId="6" applyFont="1" applyFill="1" applyBorder="1" applyAlignment="1">
      <alignment horizontal="center" vertical="center" wrapText="1"/>
    </xf>
    <xf numFmtId="38" fontId="20" fillId="2" borderId="9" xfId="6" applyFont="1" applyFill="1" applyBorder="1" applyAlignment="1">
      <alignment horizontal="center" vertical="center" wrapText="1"/>
    </xf>
    <xf numFmtId="38" fontId="20" fillId="2" borderId="13" xfId="6" applyFont="1" applyFill="1" applyBorder="1" applyAlignment="1">
      <alignment horizontal="center" vertical="center" wrapText="1"/>
    </xf>
    <xf numFmtId="38" fontId="20" fillId="2" borderId="20" xfId="6" applyFont="1" applyFill="1" applyBorder="1" applyAlignment="1">
      <alignment horizontal="center" vertical="center" wrapText="1"/>
    </xf>
    <xf numFmtId="177" fontId="20" fillId="2" borderId="14" xfId="5" applyNumberFormat="1" applyFont="1" applyFill="1" applyBorder="1" applyAlignment="1">
      <alignment horizontal="left" wrapText="1"/>
    </xf>
    <xf numFmtId="177" fontId="20" fillId="2" borderId="23" xfId="5" applyNumberFormat="1" applyFont="1" applyFill="1" applyBorder="1" applyAlignment="1">
      <alignment horizontal="left" wrapText="1"/>
    </xf>
    <xf numFmtId="177" fontId="20" fillId="0" borderId="1" xfId="5" applyNumberFormat="1" applyFont="1" applyBorder="1" applyAlignment="1">
      <alignment horizontal="center" vertical="center" wrapText="1"/>
    </xf>
    <xf numFmtId="38" fontId="20" fillId="2" borderId="1" xfId="6" applyFont="1" applyFill="1" applyBorder="1" applyAlignment="1">
      <alignment horizontal="left" vertical="center" wrapText="1"/>
    </xf>
    <xf numFmtId="177" fontId="20" fillId="2" borderId="4" xfId="5" applyNumberFormat="1" applyFont="1" applyFill="1" applyBorder="1" applyAlignment="1">
      <alignment horizontal="center" vertical="center" shrinkToFit="1"/>
    </xf>
    <xf numFmtId="177" fontId="20" fillId="2" borderId="6" xfId="5" applyNumberFormat="1" applyFont="1" applyFill="1" applyBorder="1" applyAlignment="1">
      <alignment horizontal="center" vertical="center" shrinkToFit="1"/>
    </xf>
    <xf numFmtId="0" fontId="23" fillId="2" borderId="0" xfId="4" applyFont="1" applyFill="1" applyAlignment="1">
      <alignment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0" fillId="0" borderId="9" xfId="4" applyFont="1" applyBorder="1" applyAlignment="1">
      <alignment horizontal="center" vertical="center" wrapText="1"/>
    </xf>
    <xf numFmtId="0" fontId="20" fillId="2" borderId="1" xfId="4" applyFont="1" applyFill="1" applyBorder="1" applyAlignment="1">
      <alignment horizontal="left" vertical="center" wrapText="1"/>
    </xf>
    <xf numFmtId="0" fontId="20" fillId="2" borderId="1" xfId="4" applyFont="1" applyFill="1" applyBorder="1" applyAlignment="1">
      <alignment horizontal="center" vertical="center" wrapText="1"/>
    </xf>
    <xf numFmtId="0" fontId="20" fillId="2" borderId="10" xfId="4" applyFont="1" applyFill="1" applyBorder="1" applyAlignment="1">
      <alignment horizontal="center" vertical="center"/>
    </xf>
    <xf numFmtId="0" fontId="20" fillId="2" borderId="0" xfId="4" applyFont="1" applyFill="1" applyAlignment="1">
      <alignment horizontal="center" vertical="center"/>
    </xf>
    <xf numFmtId="177" fontId="8" fillId="2" borderId="2" xfId="5" applyNumberFormat="1" applyFont="1" applyFill="1" applyBorder="1" applyAlignment="1">
      <alignment horizontal="left" wrapText="1"/>
    </xf>
    <xf numFmtId="177" fontId="8" fillId="2" borderId="16" xfId="5" applyNumberFormat="1" applyFont="1" applyFill="1" applyBorder="1" applyAlignment="1">
      <alignment horizontal="left" wrapText="1"/>
    </xf>
    <xf numFmtId="177" fontId="8" fillId="2" borderId="11" xfId="5" applyNumberFormat="1" applyFont="1" applyFill="1" applyBorder="1" applyAlignment="1">
      <alignment horizontal="left" wrapText="1"/>
    </xf>
    <xf numFmtId="177" fontId="8" fillId="2" borderId="21" xfId="5" applyNumberFormat="1" applyFont="1" applyFill="1" applyBorder="1" applyAlignment="1">
      <alignment horizontal="left" wrapText="1"/>
    </xf>
    <xf numFmtId="177" fontId="8" fillId="2" borderId="5" xfId="5" applyNumberFormat="1" applyFont="1" applyFill="1" applyBorder="1" applyAlignment="1">
      <alignment horizontal="center" vertical="center" shrinkToFit="1"/>
    </xf>
    <xf numFmtId="177" fontId="8" fillId="2" borderId="4" xfId="5" applyNumberFormat="1" applyFont="1" applyFill="1" applyBorder="1" applyAlignment="1">
      <alignment horizontal="center" vertical="center" wrapText="1"/>
    </xf>
    <xf numFmtId="177" fontId="8" fillId="2" borderId="5" xfId="5" applyNumberFormat="1" applyFont="1" applyFill="1" applyBorder="1" applyAlignment="1">
      <alignment horizontal="center" vertical="center" wrapText="1"/>
    </xf>
    <xf numFmtId="177" fontId="8" fillId="2" borderId="4" xfId="5" applyNumberFormat="1" applyFont="1" applyFill="1" applyBorder="1" applyAlignment="1">
      <alignment horizontal="center" vertical="center" wrapText="1" shrinkToFit="1"/>
    </xf>
    <xf numFmtId="177" fontId="8" fillId="2" borderId="5" xfId="5" applyNumberFormat="1" applyFont="1" applyFill="1" applyBorder="1" applyAlignment="1">
      <alignment horizontal="center" vertical="center" wrapText="1" shrinkToFit="1"/>
    </xf>
    <xf numFmtId="177" fontId="8" fillId="2" borderId="1" xfId="5" applyNumberFormat="1" applyFont="1" applyFill="1" applyBorder="1" applyAlignment="1">
      <alignment horizontal="center" vertical="center" wrapText="1" shrinkToFit="1"/>
    </xf>
    <xf numFmtId="177" fontId="8" fillId="2" borderId="1" xfId="5" applyNumberFormat="1" applyFont="1" applyFill="1" applyBorder="1" applyAlignment="1">
      <alignment horizontal="center" vertical="center" shrinkToFit="1"/>
    </xf>
    <xf numFmtId="177" fontId="8" fillId="2" borderId="4" xfId="5" applyNumberFormat="1" applyFont="1" applyFill="1" applyBorder="1" applyAlignment="1">
      <alignment horizontal="left" vertical="center" wrapText="1"/>
    </xf>
    <xf numFmtId="177" fontId="8" fillId="2" borderId="5" xfId="5" applyNumberFormat="1" applyFont="1" applyFill="1" applyBorder="1" applyAlignment="1">
      <alignment horizontal="left" vertical="center" wrapText="1"/>
    </xf>
    <xf numFmtId="177" fontId="8" fillId="2" borderId="6" xfId="5" applyNumberFormat="1" applyFont="1" applyFill="1" applyBorder="1" applyAlignment="1">
      <alignment horizontal="left" vertical="center" wrapText="1"/>
    </xf>
    <xf numFmtId="177" fontId="8" fillId="2" borderId="1"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38" fontId="8" fillId="2" borderId="4" xfId="6" applyFont="1" applyFill="1" applyBorder="1" applyAlignment="1">
      <alignment horizontal="center" vertical="center" shrinkToFit="1"/>
    </xf>
    <xf numFmtId="38" fontId="8" fillId="2" borderId="6" xfId="6" applyFont="1" applyFill="1" applyBorder="1" applyAlignment="1">
      <alignment horizontal="center" vertical="center" shrinkToFit="1"/>
    </xf>
    <xf numFmtId="181" fontId="8" fillId="2" borderId="7" xfId="5" applyNumberFormat="1" applyFont="1" applyFill="1" applyBorder="1" applyAlignment="1">
      <alignment horizontal="center" vertical="center" wrapText="1"/>
    </xf>
    <xf numFmtId="181" fontId="8" fillId="2" borderId="10" xfId="5" applyNumberFormat="1" applyFont="1" applyFill="1" applyBorder="1" applyAlignment="1">
      <alignment horizontal="center" vertical="center" wrapText="1"/>
    </xf>
    <xf numFmtId="181" fontId="8" fillId="2" borderId="18" xfId="5" applyNumberFormat="1" applyFont="1" applyFill="1" applyBorder="1" applyAlignment="1">
      <alignment horizontal="center" vertical="center" wrapText="1"/>
    </xf>
    <xf numFmtId="181" fontId="8" fillId="2" borderId="9" xfId="5" applyNumberFormat="1" applyFont="1" applyFill="1" applyBorder="1" applyAlignment="1">
      <alignment horizontal="center" vertical="center" wrapText="1"/>
    </xf>
    <xf numFmtId="181" fontId="8" fillId="2" borderId="13" xfId="5" applyNumberFormat="1" applyFont="1" applyFill="1" applyBorder="1" applyAlignment="1">
      <alignment horizontal="center" vertical="center" wrapText="1"/>
    </xf>
    <xf numFmtId="181" fontId="8" fillId="2" borderId="20" xfId="5" applyNumberFormat="1" applyFont="1" applyFill="1" applyBorder="1" applyAlignment="1">
      <alignment horizontal="center" vertical="center" wrapText="1"/>
    </xf>
    <xf numFmtId="177" fontId="7" fillId="2" borderId="0" xfId="5" applyNumberFormat="1" applyFont="1" applyFill="1" applyAlignment="1">
      <alignment horizontal="left" vertical="center" shrinkToFit="1"/>
    </xf>
    <xf numFmtId="177" fontId="8" fillId="2" borderId="14" xfId="5" applyNumberFormat="1" applyFont="1" applyFill="1" applyBorder="1" applyAlignment="1">
      <alignment horizontal="left" wrapText="1"/>
    </xf>
    <xf numFmtId="177" fontId="8" fillId="2" borderId="23" xfId="5" applyNumberFormat="1" applyFont="1" applyFill="1" applyBorder="1" applyAlignment="1">
      <alignment horizontal="left" wrapText="1"/>
    </xf>
    <xf numFmtId="177" fontId="8" fillId="2" borderId="3" xfId="5" applyNumberFormat="1" applyFont="1" applyFill="1" applyBorder="1" applyAlignment="1">
      <alignment horizontal="left" wrapText="1"/>
    </xf>
    <xf numFmtId="177" fontId="8" fillId="2" borderId="17" xfId="5" applyNumberFormat="1" applyFont="1" applyFill="1" applyBorder="1" applyAlignment="1">
      <alignment horizontal="left" wrapText="1"/>
    </xf>
    <xf numFmtId="177" fontId="8" fillId="2" borderId="24" xfId="5" applyNumberFormat="1" applyFont="1" applyFill="1" applyBorder="1" applyAlignment="1">
      <alignment horizontal="center" vertical="center" wrapText="1" shrinkToFit="1"/>
    </xf>
    <xf numFmtId="177" fontId="8" fillId="2" borderId="26" xfId="5" applyNumberFormat="1" applyFont="1" applyFill="1" applyBorder="1" applyAlignment="1">
      <alignment horizontal="center" vertical="center" wrapText="1" shrinkToFit="1"/>
    </xf>
    <xf numFmtId="177" fontId="8" fillId="2" borderId="7" xfId="5" applyNumberFormat="1" applyFont="1" applyFill="1" applyBorder="1" applyAlignment="1">
      <alignment horizontal="center" vertical="center" wrapText="1" shrinkToFit="1"/>
    </xf>
    <xf numFmtId="177" fontId="8" fillId="2" borderId="8" xfId="5" applyNumberFormat="1" applyFont="1" applyFill="1" applyBorder="1" applyAlignment="1">
      <alignment horizontal="center" vertical="center" shrinkToFit="1"/>
    </xf>
    <xf numFmtId="177" fontId="8" fillId="2" borderId="9" xfId="5" applyNumberFormat="1" applyFont="1" applyFill="1" applyBorder="1" applyAlignment="1">
      <alignment horizontal="center" vertical="center" shrinkToFit="1"/>
    </xf>
    <xf numFmtId="177" fontId="8" fillId="2" borderId="1" xfId="5" applyNumberFormat="1" applyFont="1" applyFill="1" applyBorder="1" applyAlignment="1">
      <alignment horizontal="left" vertical="center" wrapText="1"/>
    </xf>
    <xf numFmtId="0" fontId="15" fillId="2" borderId="0" xfId="4" applyFont="1" applyFill="1" applyAlignment="1">
      <alignment vertical="center" wrapText="1"/>
    </xf>
    <xf numFmtId="177" fontId="20" fillId="2" borderId="12" xfId="5" applyNumberFormat="1" applyFont="1" applyFill="1" applyBorder="1" applyAlignment="1">
      <alignment horizontal="left" vertical="center" wrapText="1"/>
    </xf>
    <xf numFmtId="177" fontId="8" fillId="2" borderId="22" xfId="5" applyNumberFormat="1" applyFont="1" applyFill="1" applyBorder="1" applyAlignment="1">
      <alignment horizontal="left" vertical="center" wrapText="1"/>
    </xf>
    <xf numFmtId="0" fontId="14" fillId="2" borderId="0" xfId="4" applyFont="1" applyFill="1" applyAlignment="1">
      <alignment vertical="center" wrapText="1"/>
    </xf>
    <xf numFmtId="177" fontId="8" fillId="2" borderId="15" xfId="5" applyNumberFormat="1" applyFont="1" applyFill="1" applyBorder="1" applyAlignment="1">
      <alignment horizontal="left" wrapText="1"/>
    </xf>
    <xf numFmtId="0" fontId="8" fillId="2" borderId="1" xfId="4" applyFont="1" applyFill="1" applyBorder="1" applyAlignment="1">
      <alignment horizontal="center" vertical="center" wrapText="1"/>
    </xf>
    <xf numFmtId="0" fontId="8" fillId="2" borderId="1" xfId="4" applyFont="1" applyFill="1" applyBorder="1" applyAlignment="1">
      <alignment horizontal="left" vertical="center" wrapText="1"/>
    </xf>
    <xf numFmtId="177" fontId="8" fillId="2" borderId="25" xfId="5" applyNumberFormat="1" applyFont="1" applyFill="1" applyBorder="1" applyAlignment="1">
      <alignment horizontal="center" vertical="center" wrapText="1" shrinkToFit="1"/>
    </xf>
    <xf numFmtId="177" fontId="7" fillId="2" borderId="13" xfId="5" applyNumberFormat="1" applyFont="1" applyFill="1" applyBorder="1" applyAlignment="1">
      <alignment horizontal="left" vertical="center" shrinkToFit="1"/>
    </xf>
    <xf numFmtId="177" fontId="8" fillId="2" borderId="18" xfId="5" applyNumberFormat="1" applyFont="1" applyFill="1" applyBorder="1" applyAlignment="1">
      <alignment horizontal="left" vertical="center" wrapText="1"/>
    </xf>
    <xf numFmtId="177" fontId="8" fillId="2" borderId="19" xfId="5" applyNumberFormat="1" applyFont="1" applyFill="1" applyBorder="1" applyAlignment="1">
      <alignment horizontal="left" vertical="center" wrapText="1"/>
    </xf>
    <xf numFmtId="177" fontId="8" fillId="2" borderId="20" xfId="5" applyNumberFormat="1" applyFont="1" applyFill="1" applyBorder="1" applyAlignment="1">
      <alignment horizontal="left" vertical="center" wrapText="1"/>
    </xf>
    <xf numFmtId="0" fontId="14" fillId="2" borderId="0" xfId="4" applyFont="1" applyFill="1" applyAlignment="1">
      <alignment horizontal="left" vertical="center" wrapText="1"/>
    </xf>
    <xf numFmtId="177" fontId="8" fillId="2" borderId="1" xfId="5" applyNumberFormat="1" applyFont="1" applyFill="1" applyBorder="1" applyAlignment="1">
      <alignment horizontal="center" vertical="center"/>
    </xf>
    <xf numFmtId="0" fontId="8" fillId="2" borderId="4" xfId="5" applyFont="1" applyFill="1" applyBorder="1" applyAlignment="1">
      <alignment horizontal="center" vertical="center"/>
    </xf>
    <xf numFmtId="0" fontId="8" fillId="0" borderId="6" xfId="0" applyFont="1" applyBorder="1" applyAlignment="1">
      <alignment horizontal="center" vertical="center"/>
    </xf>
    <xf numFmtId="38" fontId="8" fillId="0" borderId="4" xfId="6" applyFont="1" applyFill="1" applyBorder="1" applyAlignment="1">
      <alignment horizontal="center" vertical="center" wrapText="1" shrinkToFit="1"/>
    </xf>
    <xf numFmtId="38" fontId="8" fillId="0" borderId="5" xfId="6" applyFont="1" applyFill="1" applyBorder="1" applyAlignment="1">
      <alignment horizontal="center" vertical="center" wrapText="1" shrinkToFit="1"/>
    </xf>
    <xf numFmtId="38" fontId="8" fillId="0" borderId="6" xfId="6" applyFont="1" applyFill="1" applyBorder="1" applyAlignment="1">
      <alignment horizontal="center" vertical="center" wrapText="1" shrinkToFit="1"/>
    </xf>
    <xf numFmtId="38" fontId="8" fillId="2" borderId="4" xfId="6" applyFont="1" applyFill="1" applyBorder="1" applyAlignment="1">
      <alignment horizontal="left" vertical="center" wrapText="1"/>
    </xf>
    <xf numFmtId="38" fontId="8" fillId="2" borderId="5" xfId="6" applyFont="1" applyFill="1" applyBorder="1" applyAlignment="1">
      <alignment horizontal="left" vertical="center" wrapText="1"/>
    </xf>
    <xf numFmtId="38" fontId="8" fillId="2" borderId="6" xfId="6" applyFont="1" applyFill="1" applyBorder="1" applyAlignment="1">
      <alignment horizontal="left" vertical="center" wrapText="1"/>
    </xf>
    <xf numFmtId="0" fontId="8" fillId="2" borderId="24" xfId="5" applyFont="1" applyFill="1" applyBorder="1" applyAlignment="1">
      <alignment horizontal="center" vertical="center"/>
    </xf>
    <xf numFmtId="0" fontId="8" fillId="0" borderId="25" xfId="0" applyFont="1" applyBorder="1" applyAlignment="1">
      <alignment horizontal="center" vertical="center"/>
    </xf>
    <xf numFmtId="38" fontId="8" fillId="2" borderId="4" xfId="6" applyFont="1" applyFill="1" applyBorder="1" applyAlignment="1">
      <alignment horizontal="center" vertical="center" wrapText="1" shrinkToFit="1"/>
    </xf>
    <xf numFmtId="38" fontId="8" fillId="2" borderId="5" xfId="6" applyFont="1" applyFill="1" applyBorder="1" applyAlignment="1">
      <alignment horizontal="center" vertical="center" shrinkToFit="1"/>
    </xf>
    <xf numFmtId="38" fontId="8" fillId="2" borderId="18" xfId="6" applyFont="1" applyFill="1" applyBorder="1" applyAlignment="1">
      <alignment horizontal="left" vertical="center" wrapText="1"/>
    </xf>
    <xf numFmtId="38" fontId="8" fillId="2" borderId="19" xfId="6" applyFont="1" applyFill="1" applyBorder="1" applyAlignment="1">
      <alignment horizontal="left" vertical="center" wrapText="1"/>
    </xf>
    <xf numFmtId="38" fontId="8" fillId="2" borderId="20" xfId="6" applyFont="1" applyFill="1" applyBorder="1" applyAlignment="1">
      <alignment horizontal="left" vertical="center" wrapText="1"/>
    </xf>
    <xf numFmtId="0" fontId="11" fillId="2" borderId="12" xfId="4" applyFont="1" applyFill="1" applyBorder="1" applyAlignment="1">
      <alignment horizontal="left" vertical="center" wrapText="1"/>
    </xf>
    <xf numFmtId="0" fontId="11" fillId="2" borderId="22" xfId="4" applyFont="1" applyFill="1" applyBorder="1" applyAlignment="1">
      <alignment horizontal="left" vertical="center" wrapText="1"/>
    </xf>
    <xf numFmtId="177" fontId="8" fillId="2" borderId="7" xfId="5" applyNumberFormat="1" applyFont="1" applyFill="1" applyBorder="1" applyAlignment="1">
      <alignment horizontal="center" vertical="center" wrapText="1"/>
    </xf>
    <xf numFmtId="177" fontId="8" fillId="2" borderId="8" xfId="5" applyNumberFormat="1" applyFont="1" applyFill="1" applyBorder="1" applyAlignment="1">
      <alignment horizontal="center" vertical="center" wrapText="1"/>
    </xf>
    <xf numFmtId="177" fontId="8" fillId="2" borderId="9" xfId="5" applyNumberFormat="1" applyFont="1" applyFill="1" applyBorder="1" applyAlignment="1">
      <alignment horizontal="center" vertical="center" wrapText="1"/>
    </xf>
    <xf numFmtId="177" fontId="8" fillId="2" borderId="6" xfId="5" applyNumberFormat="1" applyFont="1" applyFill="1" applyBorder="1" applyAlignment="1">
      <alignment horizontal="center" vertical="center" wrapText="1"/>
    </xf>
    <xf numFmtId="177" fontId="8" fillId="2" borderId="6" xfId="5" applyNumberFormat="1" applyFont="1" applyFill="1" applyBorder="1" applyAlignment="1">
      <alignment horizontal="center" vertical="center" wrapText="1" shrinkToFit="1"/>
    </xf>
    <xf numFmtId="177" fontId="8" fillId="2" borderId="0" xfId="5" applyNumberFormat="1" applyFont="1" applyFill="1" applyAlignment="1">
      <alignment horizontal="center" vertical="center" wrapText="1" shrinkToFit="1"/>
    </xf>
    <xf numFmtId="177" fontId="8" fillId="2" borderId="0" xfId="5" applyNumberFormat="1" applyFont="1" applyFill="1" applyAlignment="1">
      <alignment horizontal="center" vertical="center" wrapText="1"/>
    </xf>
    <xf numFmtId="177" fontId="8" fillId="0" borderId="7" xfId="5" applyNumberFormat="1" applyFont="1" applyBorder="1" applyAlignment="1">
      <alignment horizontal="center" vertical="center" wrapText="1" shrinkToFit="1"/>
    </xf>
    <xf numFmtId="177" fontId="8" fillId="0" borderId="8" xfId="5" applyNumberFormat="1" applyFont="1" applyBorder="1" applyAlignment="1">
      <alignment horizontal="center" vertical="center" wrapText="1" shrinkToFit="1"/>
    </xf>
    <xf numFmtId="177" fontId="8" fillId="0" borderId="9" xfId="5" applyNumberFormat="1" applyFont="1" applyBorder="1" applyAlignment="1">
      <alignment horizontal="center" vertical="center" wrapText="1" shrinkToFit="1"/>
    </xf>
    <xf numFmtId="177" fontId="8" fillId="0" borderId="4" xfId="5" applyNumberFormat="1" applyFont="1" applyBorder="1" applyAlignment="1">
      <alignment horizontal="center" vertical="center" shrinkToFit="1"/>
    </xf>
    <xf numFmtId="177" fontId="8" fillId="0" borderId="6" xfId="5" applyNumberFormat="1" applyFont="1" applyBorder="1" applyAlignment="1">
      <alignment horizontal="center" vertical="center" shrinkToFit="1"/>
    </xf>
    <xf numFmtId="38" fontId="8" fillId="0" borderId="4" xfId="6" applyFont="1" applyFill="1" applyBorder="1" applyAlignment="1">
      <alignment horizontal="center" vertical="center" shrinkToFit="1"/>
    </xf>
    <xf numFmtId="38" fontId="8" fillId="0" borderId="6" xfId="6" applyFont="1" applyFill="1" applyBorder="1" applyAlignment="1">
      <alignment horizontal="center" vertical="center" shrinkToFit="1"/>
    </xf>
    <xf numFmtId="177" fontId="8" fillId="2" borderId="16" xfId="5" applyNumberFormat="1" applyFont="1" applyFill="1" applyBorder="1" applyAlignment="1">
      <alignment horizontal="left"/>
    </xf>
    <xf numFmtId="177" fontId="8" fillId="2" borderId="3" xfId="5" applyNumberFormat="1" applyFont="1" applyFill="1" applyBorder="1" applyAlignment="1">
      <alignment horizontal="left"/>
    </xf>
    <xf numFmtId="177" fontId="8" fillId="2" borderId="17" xfId="5" applyNumberFormat="1" applyFont="1" applyFill="1" applyBorder="1" applyAlignment="1">
      <alignment horizontal="left"/>
    </xf>
    <xf numFmtId="0" fontId="8" fillId="0" borderId="7" xfId="4" applyFont="1" applyBorder="1" applyAlignment="1">
      <alignment horizontal="center" vertical="center" wrapText="1"/>
    </xf>
    <xf numFmtId="0" fontId="8" fillId="0" borderId="8" xfId="4" applyFont="1" applyBorder="1" applyAlignment="1">
      <alignment horizontal="center" vertical="center" wrapText="1"/>
    </xf>
    <xf numFmtId="0" fontId="8" fillId="0" borderId="9" xfId="4" applyFont="1" applyBorder="1" applyAlignment="1">
      <alignment horizontal="center" vertical="center" wrapText="1"/>
    </xf>
    <xf numFmtId="0" fontId="8" fillId="2" borderId="4" xfId="4" applyFont="1" applyFill="1" applyBorder="1" applyAlignment="1">
      <alignment horizontal="left" vertical="center" wrapText="1"/>
    </xf>
    <xf numFmtId="0" fontId="8" fillId="2" borderId="5" xfId="4" applyFont="1" applyFill="1" applyBorder="1" applyAlignment="1">
      <alignment horizontal="left" vertical="center" wrapText="1"/>
    </xf>
    <xf numFmtId="0" fontId="8" fillId="2" borderId="6" xfId="4" applyFont="1" applyFill="1" applyBorder="1" applyAlignment="1">
      <alignment horizontal="left" vertical="center" wrapText="1"/>
    </xf>
    <xf numFmtId="0" fontId="8" fillId="2" borderId="7"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8" fillId="2" borderId="0" xfId="4" applyFont="1" applyFill="1" applyAlignment="1">
      <alignment horizontal="center" vertical="center" wrapText="1"/>
    </xf>
    <xf numFmtId="0" fontId="8" fillId="2" borderId="18" xfId="4" applyFont="1" applyFill="1" applyBorder="1" applyAlignment="1">
      <alignment horizontal="left" vertical="center" wrapText="1"/>
    </xf>
    <xf numFmtId="0" fontId="8" fillId="2" borderId="19" xfId="4" applyFont="1" applyFill="1" applyBorder="1" applyAlignment="1">
      <alignment horizontal="left" vertical="center" wrapText="1"/>
    </xf>
    <xf numFmtId="0" fontId="8" fillId="2" borderId="20" xfId="4" applyFont="1" applyFill="1" applyBorder="1" applyAlignment="1">
      <alignment horizontal="left" vertical="center" wrapTex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177" fontId="8" fillId="2" borderId="6" xfId="5" applyNumberFormat="1" applyFont="1" applyFill="1" applyBorder="1" applyAlignment="1">
      <alignment horizontal="center" vertical="center"/>
    </xf>
    <xf numFmtId="38" fontId="12" fillId="2" borderId="1" xfId="6" applyFont="1" applyFill="1" applyBorder="1" applyAlignment="1">
      <alignment horizontal="center" vertical="center" wrapText="1" shrinkToFit="1"/>
    </xf>
    <xf numFmtId="38" fontId="12" fillId="2" borderId="1" xfId="6" applyFont="1" applyFill="1" applyBorder="1" applyAlignment="1">
      <alignment horizontal="center" vertical="center" shrinkToFit="1"/>
    </xf>
    <xf numFmtId="38" fontId="8" fillId="2" borderId="1" xfId="6" applyFont="1" applyFill="1" applyBorder="1" applyAlignment="1">
      <alignment horizontal="left" vertical="center" wrapText="1"/>
    </xf>
    <xf numFmtId="0" fontId="14" fillId="0" borderId="0" xfId="0" applyFont="1" applyAlignment="1">
      <alignment horizontal="left" vertical="center" wrapText="1"/>
    </xf>
    <xf numFmtId="0" fontId="13" fillId="2" borderId="12" xfId="4" applyFont="1" applyFill="1" applyBorder="1" applyAlignment="1">
      <alignment horizontal="left" vertical="center" wrapText="1"/>
    </xf>
    <xf numFmtId="0" fontId="13" fillId="2" borderId="22" xfId="4" applyFont="1" applyFill="1" applyBorder="1" applyAlignment="1">
      <alignment horizontal="left" vertical="center" wrapText="1"/>
    </xf>
    <xf numFmtId="0" fontId="8" fillId="2" borderId="1" xfId="4" applyFont="1" applyFill="1" applyBorder="1" applyAlignment="1">
      <alignment horizontal="center" vertical="center" wrapText="1" shrinkToFit="1"/>
    </xf>
    <xf numFmtId="0" fontId="8" fillId="2" borderId="1" xfId="4" applyFont="1" applyFill="1" applyBorder="1" applyAlignment="1">
      <alignment horizontal="center" vertical="center" shrinkToFit="1"/>
    </xf>
    <xf numFmtId="177" fontId="8" fillId="2" borderId="7" xfId="5" applyNumberFormat="1" applyFont="1" applyFill="1" applyBorder="1" applyAlignment="1">
      <alignment horizontal="center" vertical="center" shrinkToFit="1"/>
    </xf>
    <xf numFmtId="0" fontId="8" fillId="2" borderId="11" xfId="4" applyFont="1" applyFill="1" applyBorder="1" applyAlignment="1">
      <alignment horizontal="left" wrapText="1"/>
    </xf>
    <xf numFmtId="0" fontId="8" fillId="2" borderId="21" xfId="4" applyFont="1" applyFill="1" applyBorder="1" applyAlignment="1">
      <alignment horizontal="left" wrapText="1"/>
    </xf>
    <xf numFmtId="0" fontId="8" fillId="2" borderId="3" xfId="4" applyFont="1" applyFill="1" applyBorder="1" applyAlignment="1">
      <alignment horizontal="left" wrapText="1"/>
    </xf>
    <xf numFmtId="0" fontId="8" fillId="2" borderId="17" xfId="4" applyFont="1" applyFill="1" applyBorder="1" applyAlignment="1">
      <alignment horizontal="left" wrapText="1"/>
    </xf>
    <xf numFmtId="0" fontId="12" fillId="2" borderId="5" xfId="4" applyFont="1" applyFill="1" applyBorder="1" applyAlignment="1">
      <alignment horizontal="center" vertical="center" wrapText="1"/>
    </xf>
    <xf numFmtId="0" fontId="12" fillId="2" borderId="6" xfId="4" applyFont="1" applyFill="1" applyBorder="1" applyAlignment="1">
      <alignment horizontal="center" vertical="center" wrapText="1"/>
    </xf>
    <xf numFmtId="38" fontId="8" fillId="2" borderId="7" xfId="6" applyFont="1" applyFill="1" applyBorder="1" applyAlignment="1">
      <alignment horizontal="center" vertical="center" wrapText="1"/>
    </xf>
    <xf numFmtId="38" fontId="8" fillId="2" borderId="10" xfId="6" applyFont="1" applyFill="1" applyBorder="1" applyAlignment="1">
      <alignment horizontal="center" vertical="center" wrapText="1"/>
    </xf>
    <xf numFmtId="38" fontId="8" fillId="2" borderId="18" xfId="6" applyFont="1" applyFill="1" applyBorder="1" applyAlignment="1">
      <alignment horizontal="center" vertical="center" wrapText="1"/>
    </xf>
    <xf numFmtId="38" fontId="8" fillId="2" borderId="9" xfId="6" applyFont="1" applyFill="1" applyBorder="1" applyAlignment="1">
      <alignment horizontal="center" vertical="center" wrapText="1"/>
    </xf>
    <xf numFmtId="38" fontId="8" fillId="2" borderId="13" xfId="6" applyFont="1" applyFill="1" applyBorder="1" applyAlignment="1">
      <alignment horizontal="center" vertical="center" wrapText="1"/>
    </xf>
    <xf numFmtId="38" fontId="8" fillId="2" borderId="20" xfId="6" applyFont="1" applyFill="1" applyBorder="1" applyAlignment="1">
      <alignment horizontal="center" vertical="center" wrapText="1"/>
    </xf>
    <xf numFmtId="0" fontId="22" fillId="2" borderId="4" xfId="5" applyFont="1" applyFill="1" applyBorder="1" applyAlignment="1">
      <alignment horizontal="center" vertical="center" wrapText="1"/>
    </xf>
    <xf numFmtId="0" fontId="22" fillId="2" borderId="6" xfId="5"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18" xfId="4" applyFont="1" applyFill="1" applyBorder="1" applyAlignment="1">
      <alignment horizontal="center" vertical="center" wrapText="1"/>
    </xf>
    <xf numFmtId="0" fontId="8" fillId="2" borderId="13" xfId="4" applyFont="1" applyFill="1" applyBorder="1" applyAlignment="1">
      <alignment horizontal="center" vertical="center" wrapText="1"/>
    </xf>
    <xf numFmtId="0" fontId="8" fillId="2" borderId="20" xfId="4" applyFont="1" applyFill="1" applyBorder="1" applyAlignment="1">
      <alignment horizontal="center" vertical="center" wrapText="1"/>
    </xf>
    <xf numFmtId="38" fontId="8" fillId="2" borderId="1" xfId="6" applyFont="1" applyFill="1" applyBorder="1" applyAlignment="1">
      <alignment horizontal="center" vertical="center" wrapText="1" shrinkToFit="1"/>
    </xf>
    <xf numFmtId="180" fontId="8" fillId="2" borderId="7" xfId="5" applyNumberFormat="1" applyFont="1" applyFill="1" applyBorder="1" applyAlignment="1">
      <alignment horizontal="center" vertical="center"/>
    </xf>
    <xf numFmtId="180" fontId="8" fillId="2" borderId="10" xfId="5" applyNumberFormat="1" applyFont="1" applyFill="1" applyBorder="1" applyAlignment="1">
      <alignment horizontal="center" vertical="center"/>
    </xf>
    <xf numFmtId="180" fontId="8" fillId="2" borderId="18" xfId="5" applyNumberFormat="1" applyFont="1" applyFill="1" applyBorder="1" applyAlignment="1">
      <alignment horizontal="center" vertical="center"/>
    </xf>
    <xf numFmtId="180" fontId="8" fillId="2" borderId="9" xfId="5" applyNumberFormat="1" applyFont="1" applyFill="1" applyBorder="1" applyAlignment="1">
      <alignment horizontal="center" vertical="center"/>
    </xf>
    <xf numFmtId="180" fontId="8" fillId="2" borderId="13" xfId="5" applyNumberFormat="1" applyFont="1" applyFill="1" applyBorder="1" applyAlignment="1">
      <alignment horizontal="center" vertical="center"/>
    </xf>
    <xf numFmtId="180" fontId="8" fillId="2" borderId="20" xfId="5" applyNumberFormat="1" applyFont="1" applyFill="1" applyBorder="1" applyAlignment="1">
      <alignment horizontal="center" vertical="center"/>
    </xf>
    <xf numFmtId="177" fontId="8" fillId="2" borderId="12" xfId="5" applyNumberFormat="1" applyFont="1" applyFill="1" applyBorder="1" applyAlignment="1">
      <alignment horizontal="center" vertical="center" wrapText="1" shrinkToFit="1"/>
    </xf>
  </cellXfs>
  <cellStyles count="7">
    <cellStyle name="パーセント 2" xfId="1" xr:uid="{00000000-0005-0000-0000-000000000000}"/>
    <cellStyle name="パーセント 2 2" xfId="2" xr:uid="{00000000-0005-0000-0000-000001000000}"/>
    <cellStyle name="桁区切り" xfId="6" builtinId="6"/>
    <cellStyle name="桁区切り 2"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2" defaultPivotStyle="PivotStyleLight16"/>
  <colors>
    <mruColors>
      <color rgb="FFFF5050"/>
      <color rgb="FFFFCCFF"/>
      <color rgb="FFFF3300"/>
      <color rgb="FFCCFFFF"/>
      <color rgb="FF63252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95"/>
  <sheetViews>
    <sheetView showGridLines="0" tabSelected="1" view="pageBreakPreview" zoomScaleSheetLayoutView="100" workbookViewId="0">
      <selection sqref="A1:L1"/>
    </sheetView>
  </sheetViews>
  <sheetFormatPr defaultRowHeight="13.5" x14ac:dyDescent="0.15"/>
  <cols>
    <col min="1" max="1" width="9" customWidth="1"/>
    <col min="2" max="2" width="22.625" style="1" customWidth="1"/>
    <col min="3" max="3" width="3.375" customWidth="1"/>
    <col min="4" max="12" width="7.125" customWidth="1"/>
    <col min="13" max="13" width="3.75" customWidth="1"/>
    <col min="14" max="15" width="7.125" customWidth="1"/>
    <col min="16" max="20" width="9" customWidth="1"/>
  </cols>
  <sheetData>
    <row r="1" spans="1:14" s="2" customFormat="1" ht="24" customHeight="1" x14ac:dyDescent="0.15">
      <c r="A1" s="283" t="s">
        <v>96</v>
      </c>
      <c r="B1" s="283"/>
      <c r="C1" s="283"/>
      <c r="D1" s="283"/>
      <c r="E1" s="283"/>
      <c r="F1" s="283"/>
      <c r="G1" s="283"/>
      <c r="H1" s="283"/>
      <c r="I1" s="283"/>
      <c r="J1" s="283"/>
      <c r="K1" s="283"/>
      <c r="L1" s="283"/>
      <c r="M1" s="169"/>
      <c r="N1" s="169"/>
    </row>
    <row r="2" spans="1:14" s="3" customFormat="1" ht="15.95" customHeight="1" x14ac:dyDescent="0.15">
      <c r="A2" s="259" t="s">
        <v>74</v>
      </c>
      <c r="B2" s="260"/>
      <c r="C2" s="227" t="s">
        <v>39</v>
      </c>
      <c r="D2" s="264" t="s">
        <v>29</v>
      </c>
      <c r="E2" s="264" t="s">
        <v>31</v>
      </c>
      <c r="F2" s="266" t="s">
        <v>22</v>
      </c>
      <c r="G2" s="113"/>
      <c r="H2" s="113"/>
      <c r="I2" s="113"/>
      <c r="J2" s="113"/>
      <c r="K2" s="113"/>
      <c r="L2" s="113"/>
      <c r="M2" s="142"/>
      <c r="N2" s="142"/>
    </row>
    <row r="3" spans="1:14" s="3" customFormat="1" ht="15.95" customHeight="1" x14ac:dyDescent="0.15">
      <c r="A3" s="261"/>
      <c r="B3" s="262"/>
      <c r="C3" s="263"/>
      <c r="D3" s="265"/>
      <c r="E3" s="265"/>
      <c r="F3" s="267"/>
      <c r="G3" s="113"/>
      <c r="H3" s="113"/>
      <c r="I3" s="113"/>
      <c r="J3" s="113"/>
      <c r="K3" s="113"/>
      <c r="L3" s="113"/>
      <c r="M3" s="142"/>
      <c r="N3" s="142"/>
    </row>
    <row r="4" spans="1:14" s="3" customFormat="1" ht="15" customHeight="1" x14ac:dyDescent="0.15">
      <c r="A4" s="268" t="s">
        <v>282</v>
      </c>
      <c r="B4" s="270" t="s">
        <v>283</v>
      </c>
      <c r="C4" s="273" t="s">
        <v>326</v>
      </c>
      <c r="D4" s="78">
        <v>376</v>
      </c>
      <c r="E4" s="78">
        <v>1387</v>
      </c>
      <c r="F4" s="105">
        <v>15</v>
      </c>
      <c r="G4" s="113"/>
      <c r="H4" s="113"/>
      <c r="I4" s="113"/>
      <c r="J4" s="113"/>
      <c r="K4" s="113"/>
      <c r="L4" s="113"/>
      <c r="M4" s="142"/>
      <c r="N4" s="142"/>
    </row>
    <row r="5" spans="1:14" s="3" customFormat="1" ht="15" customHeight="1" x14ac:dyDescent="0.15">
      <c r="A5" s="269"/>
      <c r="B5" s="271"/>
      <c r="C5" s="274"/>
      <c r="D5" s="71">
        <f>+D4/SUM($D4:$F4)*100</f>
        <v>21.147356580427445</v>
      </c>
      <c r="E5" s="71">
        <f>+E4/SUM($D4:$F4)*100</f>
        <v>78.008998875140605</v>
      </c>
      <c r="F5" s="106">
        <f>+F4/SUM($D4:$F4)*100</f>
        <v>0.84364454443194603</v>
      </c>
      <c r="G5" s="113"/>
      <c r="H5" s="113"/>
      <c r="I5" s="113"/>
      <c r="J5" s="113"/>
      <c r="K5" s="113"/>
      <c r="L5" s="113"/>
      <c r="M5" s="142"/>
      <c r="N5" s="142"/>
    </row>
    <row r="6" spans="1:14" s="4" customFormat="1" ht="15" customHeight="1" x14ac:dyDescent="0.15">
      <c r="A6" s="269"/>
      <c r="B6" s="271"/>
      <c r="C6" s="273" t="s">
        <v>223</v>
      </c>
      <c r="D6" s="277" t="s">
        <v>327</v>
      </c>
      <c r="E6" s="278"/>
      <c r="F6" s="279"/>
      <c r="G6" s="114"/>
      <c r="H6" s="114"/>
      <c r="I6" s="114"/>
      <c r="J6" s="114"/>
      <c r="K6" s="114"/>
      <c r="L6" s="114"/>
      <c r="M6" s="170"/>
      <c r="N6" s="170"/>
    </row>
    <row r="7" spans="1:14" s="3" customFormat="1" ht="15" customHeight="1" x14ac:dyDescent="0.15">
      <c r="A7" s="269"/>
      <c r="B7" s="271"/>
      <c r="C7" s="274"/>
      <c r="D7" s="280"/>
      <c r="E7" s="281"/>
      <c r="F7" s="282"/>
      <c r="G7" s="113"/>
      <c r="H7" s="113"/>
      <c r="I7" s="113"/>
      <c r="J7" s="113"/>
      <c r="K7" s="113"/>
      <c r="L7" s="113"/>
      <c r="M7" s="142"/>
      <c r="N7" s="142"/>
    </row>
    <row r="8" spans="1:14" s="4" customFormat="1" ht="15" customHeight="1" x14ac:dyDescent="0.15">
      <c r="A8" s="269"/>
      <c r="B8" s="271"/>
      <c r="C8" s="275" t="s">
        <v>177</v>
      </c>
      <c r="D8" s="214">
        <v>467</v>
      </c>
      <c r="E8" s="214">
        <v>1451</v>
      </c>
      <c r="F8" s="214">
        <v>47</v>
      </c>
      <c r="G8" s="114"/>
      <c r="H8" s="114"/>
      <c r="I8" s="114"/>
      <c r="J8" s="114"/>
      <c r="K8" s="114"/>
      <c r="L8" s="114"/>
      <c r="M8" s="170"/>
      <c r="N8" s="170"/>
    </row>
    <row r="9" spans="1:14" s="3" customFormat="1" ht="15" customHeight="1" x14ac:dyDescent="0.15">
      <c r="A9" s="269"/>
      <c r="B9" s="272"/>
      <c r="C9" s="276"/>
      <c r="D9" s="75">
        <f>+D8/SUM($D8:$F8)*100</f>
        <v>23.765903307888038</v>
      </c>
      <c r="E9" s="75">
        <f>+E8/SUM($D8:$F8)*100</f>
        <v>73.842239185750628</v>
      </c>
      <c r="F9" s="75">
        <f>+F8/SUM($D8:$F8)*100</f>
        <v>2.391857506361323</v>
      </c>
      <c r="G9" s="113"/>
      <c r="H9" s="113"/>
      <c r="I9" s="113"/>
      <c r="J9" s="113"/>
      <c r="K9" s="113"/>
      <c r="L9" s="113"/>
      <c r="M9" s="142"/>
      <c r="N9" s="142"/>
    </row>
    <row r="10" spans="1:14" s="3" customFormat="1" ht="22.5" customHeight="1" x14ac:dyDescent="0.15">
      <c r="A10" s="180"/>
      <c r="B10" s="50"/>
      <c r="C10" s="181"/>
      <c r="D10" s="182"/>
      <c r="E10" s="182"/>
      <c r="F10" s="182"/>
      <c r="G10" s="183"/>
      <c r="H10" s="182"/>
      <c r="I10" s="184"/>
      <c r="J10" s="184"/>
      <c r="K10" s="182"/>
      <c r="L10" s="182"/>
      <c r="M10" s="142"/>
      <c r="N10" s="142"/>
    </row>
    <row r="11" spans="1:14" s="3" customFormat="1" ht="15" customHeight="1" x14ac:dyDescent="0.15">
      <c r="A11" s="261" t="s">
        <v>74</v>
      </c>
      <c r="B11" s="262"/>
      <c r="C11" s="263" t="s">
        <v>39</v>
      </c>
      <c r="D11" s="178">
        <v>1</v>
      </c>
      <c r="E11" s="178">
        <v>2</v>
      </c>
      <c r="F11" s="178">
        <v>3</v>
      </c>
      <c r="G11" s="178">
        <v>4</v>
      </c>
      <c r="H11" s="178">
        <v>5</v>
      </c>
      <c r="I11" s="289" t="s">
        <v>22</v>
      </c>
      <c r="J11" s="179" t="s">
        <v>4</v>
      </c>
      <c r="K11" s="178">
        <v>3</v>
      </c>
      <c r="L11" s="178" t="s">
        <v>7</v>
      </c>
      <c r="M11" s="142"/>
      <c r="N11" s="142"/>
    </row>
    <row r="12" spans="1:14" s="3" customFormat="1" ht="31.5" customHeight="1" x14ac:dyDescent="0.15">
      <c r="A12" s="286"/>
      <c r="B12" s="287"/>
      <c r="C12" s="263"/>
      <c r="D12" s="22" t="s">
        <v>150</v>
      </c>
      <c r="E12" s="22" t="s">
        <v>151</v>
      </c>
      <c r="F12" s="22" t="s">
        <v>28</v>
      </c>
      <c r="G12" s="22" t="s">
        <v>153</v>
      </c>
      <c r="H12" s="22" t="s">
        <v>154</v>
      </c>
      <c r="I12" s="301"/>
      <c r="J12" s="144" t="s">
        <v>150</v>
      </c>
      <c r="K12" s="22" t="s">
        <v>28</v>
      </c>
      <c r="L12" s="22" t="s">
        <v>154</v>
      </c>
      <c r="M12" s="142"/>
      <c r="N12" s="142"/>
    </row>
    <row r="13" spans="1:14" s="3" customFormat="1" ht="15" customHeight="1" x14ac:dyDescent="0.15">
      <c r="A13" s="307" t="s">
        <v>140</v>
      </c>
      <c r="B13" s="303" t="s">
        <v>17</v>
      </c>
      <c r="C13" s="275" t="s">
        <v>326</v>
      </c>
      <c r="D13" s="70">
        <v>186</v>
      </c>
      <c r="E13" s="70">
        <v>414</v>
      </c>
      <c r="F13" s="70">
        <v>495</v>
      </c>
      <c r="G13" s="70">
        <v>235</v>
      </c>
      <c r="H13" s="70">
        <v>433</v>
      </c>
      <c r="I13" s="129">
        <v>15</v>
      </c>
      <c r="J13" s="151">
        <f>+D13+E13</f>
        <v>600</v>
      </c>
      <c r="K13" s="70">
        <f t="shared" ref="K13:K18" si="0">+F13</f>
        <v>495</v>
      </c>
      <c r="L13" s="70">
        <f>+G13+H13</f>
        <v>668</v>
      </c>
      <c r="M13" s="142"/>
      <c r="N13" s="142"/>
    </row>
    <row r="14" spans="1:14" s="3" customFormat="1" ht="15" customHeight="1" x14ac:dyDescent="0.15">
      <c r="A14" s="307"/>
      <c r="B14" s="304"/>
      <c r="C14" s="228"/>
      <c r="D14" s="71">
        <f t="shared" ref="D14:I14" si="1">+D13/SUM($D13:$I13)*100</f>
        <v>10.46119235095613</v>
      </c>
      <c r="E14" s="71">
        <f t="shared" si="1"/>
        <v>23.284589426321709</v>
      </c>
      <c r="F14" s="71">
        <f t="shared" si="1"/>
        <v>27.840269966254215</v>
      </c>
      <c r="G14" s="71">
        <f t="shared" si="1"/>
        <v>13.217097862767154</v>
      </c>
      <c r="H14" s="71">
        <f>+H13/SUM($D13:$I13)*100</f>
        <v>24.353205849268843</v>
      </c>
      <c r="I14" s="130">
        <f t="shared" si="1"/>
        <v>0.84364454443194603</v>
      </c>
      <c r="J14" s="152">
        <f>+D14+E14</f>
        <v>33.745781777277841</v>
      </c>
      <c r="K14" s="71">
        <f>+F14</f>
        <v>27.840269966254215</v>
      </c>
      <c r="L14" s="71">
        <f>+G14+H14</f>
        <v>37.570303712035994</v>
      </c>
      <c r="M14" s="142"/>
      <c r="N14" s="142"/>
    </row>
    <row r="15" spans="1:14" s="4" customFormat="1" ht="15" customHeight="1" x14ac:dyDescent="0.15">
      <c r="A15" s="307"/>
      <c r="B15" s="304"/>
      <c r="C15" s="275" t="s">
        <v>223</v>
      </c>
      <c r="D15" s="72">
        <v>263</v>
      </c>
      <c r="E15" s="72">
        <v>440</v>
      </c>
      <c r="F15" s="72">
        <v>465</v>
      </c>
      <c r="G15" s="72">
        <v>231</v>
      </c>
      <c r="H15" s="72">
        <v>472</v>
      </c>
      <c r="I15" s="131">
        <v>12</v>
      </c>
      <c r="J15" s="153">
        <f t="shared" ref="J15:J18" si="2">+D15+E15</f>
        <v>703</v>
      </c>
      <c r="K15" s="72">
        <f t="shared" si="0"/>
        <v>465</v>
      </c>
      <c r="L15" s="72">
        <f t="shared" ref="L15:L18" si="3">+G15+H15</f>
        <v>703</v>
      </c>
      <c r="M15" s="170"/>
      <c r="N15" s="170"/>
    </row>
    <row r="16" spans="1:14" s="3" customFormat="1" ht="15" customHeight="1" x14ac:dyDescent="0.15">
      <c r="A16" s="307"/>
      <c r="B16" s="304"/>
      <c r="C16" s="228"/>
      <c r="D16" s="73">
        <f t="shared" ref="D16:I16" si="4">+D15/SUM($D15:$I15)*100</f>
        <v>13.967073818374933</v>
      </c>
      <c r="E16" s="73">
        <f t="shared" si="4"/>
        <v>23.366967604885822</v>
      </c>
      <c r="F16" s="73">
        <f t="shared" si="4"/>
        <v>24.694636218799786</v>
      </c>
      <c r="G16" s="73">
        <f t="shared" si="4"/>
        <v>12.267657992565056</v>
      </c>
      <c r="H16" s="73">
        <f t="shared" si="4"/>
        <v>25.066383430695698</v>
      </c>
      <c r="I16" s="132">
        <f t="shared" si="4"/>
        <v>0.63728093467870417</v>
      </c>
      <c r="J16" s="154">
        <f t="shared" si="2"/>
        <v>37.334041423260757</v>
      </c>
      <c r="K16" s="73">
        <f t="shared" si="0"/>
        <v>24.694636218799786</v>
      </c>
      <c r="L16" s="73">
        <f t="shared" si="3"/>
        <v>37.334041423260757</v>
      </c>
      <c r="M16" s="142"/>
      <c r="N16" s="142"/>
    </row>
    <row r="17" spans="1:14" s="4" customFormat="1" ht="15" customHeight="1" x14ac:dyDescent="0.15">
      <c r="A17" s="307"/>
      <c r="B17" s="304"/>
      <c r="C17" s="275" t="s">
        <v>177</v>
      </c>
      <c r="D17" s="74">
        <v>278</v>
      </c>
      <c r="E17" s="74">
        <v>429</v>
      </c>
      <c r="F17" s="74">
        <v>482</v>
      </c>
      <c r="G17" s="88">
        <v>252</v>
      </c>
      <c r="H17" s="74">
        <v>480</v>
      </c>
      <c r="I17" s="125">
        <v>44</v>
      </c>
      <c r="J17" s="92">
        <f t="shared" si="2"/>
        <v>707</v>
      </c>
      <c r="K17" s="74">
        <f t="shared" si="0"/>
        <v>482</v>
      </c>
      <c r="L17" s="74">
        <f t="shared" si="3"/>
        <v>732</v>
      </c>
      <c r="M17" s="170"/>
      <c r="N17" s="170"/>
    </row>
    <row r="18" spans="1:14" s="3" customFormat="1" ht="15" customHeight="1" x14ac:dyDescent="0.15">
      <c r="A18" s="307"/>
      <c r="B18" s="305"/>
      <c r="C18" s="276"/>
      <c r="D18" s="75">
        <f t="shared" ref="D18:I18" si="5">+D17/SUM($D17:$I17)*100</f>
        <v>14.147582697201017</v>
      </c>
      <c r="E18" s="75">
        <f t="shared" si="5"/>
        <v>21.832061068702291</v>
      </c>
      <c r="F18" s="75">
        <f t="shared" si="5"/>
        <v>24.529262086513995</v>
      </c>
      <c r="G18" s="110">
        <f t="shared" si="5"/>
        <v>12.824427480916031</v>
      </c>
      <c r="H18" s="75">
        <f t="shared" si="5"/>
        <v>24.427480916030532</v>
      </c>
      <c r="I18" s="126">
        <f t="shared" si="5"/>
        <v>2.2391857506361323</v>
      </c>
      <c r="J18" s="137">
        <f t="shared" si="2"/>
        <v>35.979643765903305</v>
      </c>
      <c r="K18" s="75">
        <f t="shared" si="0"/>
        <v>24.529262086513995</v>
      </c>
      <c r="L18" s="75">
        <f t="shared" si="3"/>
        <v>37.251908396946561</v>
      </c>
      <c r="M18" s="142"/>
      <c r="N18" s="142"/>
    </row>
    <row r="19" spans="1:14" s="3" customFormat="1" ht="22.5" customHeight="1" x14ac:dyDescent="0.15">
      <c r="A19" s="13"/>
      <c r="B19" s="42"/>
      <c r="C19" s="14"/>
      <c r="D19" s="76"/>
      <c r="E19" s="76"/>
      <c r="F19" s="76"/>
      <c r="G19" s="76"/>
      <c r="H19" s="76"/>
      <c r="I19" s="76"/>
      <c r="J19" s="76"/>
      <c r="K19" s="76"/>
      <c r="L19" s="76"/>
      <c r="M19" s="142"/>
      <c r="N19" s="142"/>
    </row>
    <row r="20" spans="1:14" s="3" customFormat="1" ht="15" customHeight="1" x14ac:dyDescent="0.15">
      <c r="A20" s="259" t="s">
        <v>74</v>
      </c>
      <c r="B20" s="260"/>
      <c r="C20" s="227" t="s">
        <v>39</v>
      </c>
      <c r="D20" s="264" t="s">
        <v>205</v>
      </c>
      <c r="E20" s="264" t="s">
        <v>209</v>
      </c>
      <c r="F20" s="264" t="s">
        <v>165</v>
      </c>
      <c r="G20" s="266" t="s">
        <v>50</v>
      </c>
      <c r="H20" s="308" t="s">
        <v>129</v>
      </c>
      <c r="I20" s="115"/>
      <c r="J20" s="115"/>
      <c r="K20" s="142"/>
      <c r="L20" s="113"/>
      <c r="M20" s="142"/>
      <c r="N20" s="142"/>
    </row>
    <row r="21" spans="1:14" s="3" customFormat="1" ht="57" customHeight="1" x14ac:dyDescent="0.15">
      <c r="A21" s="286"/>
      <c r="B21" s="287"/>
      <c r="C21" s="228"/>
      <c r="D21" s="328"/>
      <c r="E21" s="328"/>
      <c r="F21" s="328"/>
      <c r="G21" s="329"/>
      <c r="H21" s="309"/>
      <c r="I21" s="55"/>
      <c r="J21" s="55"/>
      <c r="K21" s="55"/>
      <c r="L21" s="113"/>
      <c r="M21" s="142"/>
      <c r="N21" s="142"/>
    </row>
    <row r="22" spans="1:14" s="3" customFormat="1" ht="15" customHeight="1" x14ac:dyDescent="0.15">
      <c r="A22" s="310" t="s">
        <v>284</v>
      </c>
      <c r="B22" s="313" t="s">
        <v>328</v>
      </c>
      <c r="C22" s="275" t="s">
        <v>326</v>
      </c>
      <c r="D22" s="70">
        <v>97</v>
      </c>
      <c r="E22" s="70">
        <v>451</v>
      </c>
      <c r="F22" s="70">
        <v>400</v>
      </c>
      <c r="G22" s="109">
        <v>820</v>
      </c>
      <c r="H22" s="122">
        <v>10</v>
      </c>
      <c r="I22" s="55"/>
      <c r="J22" s="55"/>
      <c r="K22" s="55"/>
      <c r="L22" s="113"/>
      <c r="M22" s="142"/>
      <c r="N22" s="142"/>
    </row>
    <row r="23" spans="1:14" s="3" customFormat="1" ht="15" customHeight="1" x14ac:dyDescent="0.15">
      <c r="A23" s="311"/>
      <c r="B23" s="314"/>
      <c r="C23" s="228"/>
      <c r="D23" s="75">
        <f>+D22/SUM($D22:$H22)*100</f>
        <v>5.4555680539932512</v>
      </c>
      <c r="E23" s="75">
        <f>+E22/SUM($D22:$H22)*100</f>
        <v>25.365579302587175</v>
      </c>
      <c r="F23" s="75">
        <f>+F22/SUM($D22:$H22)*100</f>
        <v>22.497187851518561</v>
      </c>
      <c r="G23" s="75">
        <f>+G22/SUM($D22:$H22)*100</f>
        <v>46.11923509561305</v>
      </c>
      <c r="H23" s="75">
        <f>+H22/SUM($D22:$H22)*100</f>
        <v>0.56242969628796402</v>
      </c>
      <c r="I23" s="55"/>
      <c r="J23" s="55"/>
      <c r="K23" s="55"/>
      <c r="L23" s="113"/>
      <c r="M23" s="142"/>
      <c r="N23" s="142"/>
    </row>
    <row r="24" spans="1:14" s="3" customFormat="1" ht="15" customHeight="1" x14ac:dyDescent="0.15">
      <c r="A24" s="311"/>
      <c r="B24" s="314"/>
      <c r="C24" s="275" t="s">
        <v>325</v>
      </c>
      <c r="D24" s="70">
        <v>100</v>
      </c>
      <c r="E24" s="70">
        <v>451</v>
      </c>
      <c r="F24" s="70">
        <v>462</v>
      </c>
      <c r="G24" s="109">
        <v>858</v>
      </c>
      <c r="H24" s="122">
        <v>12</v>
      </c>
      <c r="I24" s="55"/>
      <c r="J24" s="55"/>
      <c r="K24" s="55"/>
      <c r="L24" s="113"/>
      <c r="M24" s="142"/>
      <c r="N24" s="142"/>
    </row>
    <row r="25" spans="1:14" s="3" customFormat="1" ht="15" customHeight="1" x14ac:dyDescent="0.15">
      <c r="A25" s="311"/>
      <c r="B25" s="314"/>
      <c r="C25" s="228"/>
      <c r="D25" s="75">
        <f>+D24/SUM($D24:$H24)*100</f>
        <v>5.3106744556558683</v>
      </c>
      <c r="E25" s="75">
        <f>+E24/SUM($D24:$H24)*100</f>
        <v>23.951141795007967</v>
      </c>
      <c r="F25" s="75">
        <f>+F24/SUM($D24:$H24)*100</f>
        <v>24.535315985130111</v>
      </c>
      <c r="G25" s="75">
        <f>+G24/SUM($D24:$H24)*100</f>
        <v>45.565586829527348</v>
      </c>
      <c r="H25" s="75">
        <f>+H24/SUM($D24:$H24)*100</f>
        <v>0.63728093467870417</v>
      </c>
      <c r="I25" s="55"/>
      <c r="J25" s="55"/>
      <c r="K25" s="55"/>
      <c r="L25" s="113"/>
      <c r="M25" s="142"/>
      <c r="N25" s="142"/>
    </row>
    <row r="26" spans="1:14" s="4" customFormat="1" ht="15" customHeight="1" x14ac:dyDescent="0.15">
      <c r="A26" s="311"/>
      <c r="B26" s="314"/>
      <c r="C26" s="275" t="s">
        <v>329</v>
      </c>
      <c r="D26" s="74">
        <v>148</v>
      </c>
      <c r="E26" s="74">
        <v>471</v>
      </c>
      <c r="F26" s="74">
        <v>478</v>
      </c>
      <c r="G26" s="111">
        <v>836</v>
      </c>
      <c r="H26" s="74">
        <v>32</v>
      </c>
      <c r="I26" s="116"/>
      <c r="J26" s="116"/>
      <c r="K26" s="160"/>
      <c r="L26" s="114"/>
      <c r="M26" s="170"/>
      <c r="N26" s="170"/>
    </row>
    <row r="27" spans="1:14" s="3" customFormat="1" ht="15" customHeight="1" x14ac:dyDescent="0.15">
      <c r="A27" s="312"/>
      <c r="B27" s="315"/>
      <c r="C27" s="276"/>
      <c r="D27" s="75">
        <f>+D26/SUM($D26:$H26)*100</f>
        <v>7.5318066157760803</v>
      </c>
      <c r="E27" s="75">
        <f>+E26/SUM($D26:$H26)*100</f>
        <v>23.969465648854964</v>
      </c>
      <c r="F27" s="75">
        <f>+F26/SUM($D26:$H26)*100</f>
        <v>24.325699745547073</v>
      </c>
      <c r="G27" s="75">
        <f>+G26/SUM($D26:$H26)*100</f>
        <v>42.544529262086513</v>
      </c>
      <c r="H27" s="75">
        <f>+H26/SUM($D26:$H26)*100</f>
        <v>1.6284987277353689</v>
      </c>
      <c r="I27" s="95"/>
      <c r="J27" s="95"/>
      <c r="K27" s="161"/>
      <c r="L27" s="113"/>
      <c r="M27" s="142"/>
      <c r="N27" s="142"/>
    </row>
    <row r="28" spans="1:14" s="3" customFormat="1" ht="22.5" customHeight="1" x14ac:dyDescent="0.15">
      <c r="A28" s="14"/>
      <c r="B28" s="42"/>
      <c r="C28" s="14"/>
      <c r="D28" s="76"/>
      <c r="E28" s="76"/>
      <c r="F28" s="76"/>
      <c r="G28" s="76"/>
      <c r="H28" s="76"/>
      <c r="I28" s="133"/>
      <c r="J28" s="76"/>
      <c r="K28" s="76"/>
      <c r="L28" s="76"/>
      <c r="M28" s="142"/>
      <c r="N28" s="142"/>
    </row>
    <row r="29" spans="1:14" s="3" customFormat="1" ht="15" customHeight="1" x14ac:dyDescent="0.15">
      <c r="A29" s="259" t="s">
        <v>74</v>
      </c>
      <c r="B29" s="260"/>
      <c r="C29" s="227" t="s">
        <v>39</v>
      </c>
      <c r="D29" s="12">
        <v>1</v>
      </c>
      <c r="E29" s="12">
        <v>2</v>
      </c>
      <c r="F29" s="12">
        <v>3</v>
      </c>
      <c r="G29" s="12">
        <v>4</v>
      </c>
      <c r="H29" s="316" t="s">
        <v>129</v>
      </c>
      <c r="I29" s="134" t="s">
        <v>4</v>
      </c>
      <c r="J29" s="12" t="s">
        <v>33</v>
      </c>
      <c r="K29" s="150"/>
      <c r="L29" s="113"/>
      <c r="M29" s="142"/>
      <c r="N29" s="142"/>
    </row>
    <row r="30" spans="1:14" s="3" customFormat="1" ht="32.1" customHeight="1" x14ac:dyDescent="0.15">
      <c r="A30" s="286"/>
      <c r="B30" s="287"/>
      <c r="C30" s="263"/>
      <c r="D30" s="44" t="s">
        <v>119</v>
      </c>
      <c r="E30" s="44" t="s">
        <v>121</v>
      </c>
      <c r="F30" s="44" t="s">
        <v>149</v>
      </c>
      <c r="G30" s="33" t="s">
        <v>101</v>
      </c>
      <c r="H30" s="317"/>
      <c r="I30" s="135" t="s">
        <v>122</v>
      </c>
      <c r="J30" s="45" t="s">
        <v>101</v>
      </c>
      <c r="K30" s="17"/>
      <c r="L30" s="113"/>
      <c r="M30" s="142"/>
      <c r="N30" s="142"/>
    </row>
    <row r="31" spans="1:14" s="4" customFormat="1" ht="15" customHeight="1" x14ac:dyDescent="0.15">
      <c r="A31" s="318" t="s">
        <v>84</v>
      </c>
      <c r="B31" s="320" t="s">
        <v>224</v>
      </c>
      <c r="C31" s="275" t="s">
        <v>326</v>
      </c>
      <c r="D31" s="74">
        <v>117</v>
      </c>
      <c r="E31" s="74">
        <v>316</v>
      </c>
      <c r="F31" s="74">
        <v>265</v>
      </c>
      <c r="G31" s="111">
        <v>1069</v>
      </c>
      <c r="H31" s="123">
        <v>11</v>
      </c>
      <c r="I31" s="136">
        <f>+D31+E31</f>
        <v>433</v>
      </c>
      <c r="J31" s="74">
        <f>+F31+G31</f>
        <v>1334</v>
      </c>
      <c r="K31" s="158"/>
      <c r="L31" s="114"/>
      <c r="M31" s="170"/>
      <c r="N31" s="170"/>
    </row>
    <row r="32" spans="1:14" s="3" customFormat="1" ht="15" customHeight="1" x14ac:dyDescent="0.15">
      <c r="A32" s="319"/>
      <c r="B32" s="321"/>
      <c r="C32" s="276"/>
      <c r="D32" s="75">
        <f>+D31/SUM($D31:$H31)*100</f>
        <v>6.5804274465691783</v>
      </c>
      <c r="E32" s="75">
        <f>+E31/SUM($D31:$H31)*100</f>
        <v>17.772778402699664</v>
      </c>
      <c r="F32" s="75">
        <f>+F31/SUM($D31:$H31)*100</f>
        <v>14.904386951631047</v>
      </c>
      <c r="G32" s="75">
        <f>+G31/SUM($D31:$H31)*100</f>
        <v>60.123734533183345</v>
      </c>
      <c r="H32" s="75">
        <f>+H31/SUM($D31:$H31)*100</f>
        <v>0.6186726659167604</v>
      </c>
      <c r="I32" s="137">
        <f>+D32+E32</f>
        <v>24.353205849268843</v>
      </c>
      <c r="J32" s="75">
        <f>+F32+G32</f>
        <v>75.028121484814392</v>
      </c>
      <c r="K32" s="162"/>
      <c r="L32" s="113"/>
      <c r="M32" s="142"/>
      <c r="N32" s="142"/>
    </row>
    <row r="33" spans="1:14" s="4" customFormat="1" ht="15" customHeight="1" x14ac:dyDescent="0.15">
      <c r="A33" s="319"/>
      <c r="B33" s="321"/>
      <c r="C33" s="275" t="s">
        <v>223</v>
      </c>
      <c r="D33" s="74">
        <v>138</v>
      </c>
      <c r="E33" s="74">
        <v>277</v>
      </c>
      <c r="F33" s="74">
        <v>322</v>
      </c>
      <c r="G33" s="111">
        <v>1135</v>
      </c>
      <c r="H33" s="123">
        <v>11</v>
      </c>
      <c r="I33" s="136">
        <f t="shared" ref="I33:I36" si="6">+D33+E33</f>
        <v>415</v>
      </c>
      <c r="J33" s="74">
        <f t="shared" ref="J33:J36" si="7">+F33+G33</f>
        <v>1457</v>
      </c>
      <c r="K33" s="158"/>
      <c r="L33" s="114"/>
      <c r="M33" s="170"/>
      <c r="N33" s="170"/>
    </row>
    <row r="34" spans="1:14" s="3" customFormat="1" ht="15" customHeight="1" x14ac:dyDescent="0.15">
      <c r="A34" s="319"/>
      <c r="B34" s="321"/>
      <c r="C34" s="276"/>
      <c r="D34" s="75">
        <f>+D33/SUM($D33:$H33)*100</f>
        <v>7.3287307488050981</v>
      </c>
      <c r="E34" s="75">
        <f>+E33/SUM($D33:$H33)*100</f>
        <v>14.710568242166755</v>
      </c>
      <c r="F34" s="75">
        <f>+F33/SUM($D33:$H33)*100</f>
        <v>17.100371747211895</v>
      </c>
      <c r="G34" s="75">
        <f>+G33/SUM($D33:$H33)*100</f>
        <v>60.276155071694106</v>
      </c>
      <c r="H34" s="75">
        <f>+H33/SUM($D33:$H33)*100</f>
        <v>0.58417419012214555</v>
      </c>
      <c r="I34" s="137">
        <f t="shared" si="6"/>
        <v>22.039298990971851</v>
      </c>
      <c r="J34" s="75">
        <f t="shared" si="7"/>
        <v>77.376526818906001</v>
      </c>
      <c r="K34" s="162"/>
      <c r="L34" s="113"/>
      <c r="M34" s="142"/>
      <c r="N34" s="142"/>
    </row>
    <row r="35" spans="1:14" s="4" customFormat="1" ht="15" customHeight="1" x14ac:dyDescent="0.15">
      <c r="A35" s="319"/>
      <c r="B35" s="321"/>
      <c r="C35" s="275" t="s">
        <v>177</v>
      </c>
      <c r="D35" s="74">
        <v>150</v>
      </c>
      <c r="E35" s="74">
        <v>321</v>
      </c>
      <c r="F35" s="74">
        <v>300</v>
      </c>
      <c r="G35" s="111">
        <v>1165</v>
      </c>
      <c r="H35" s="123">
        <v>29</v>
      </c>
      <c r="I35" s="136">
        <f t="shared" si="6"/>
        <v>471</v>
      </c>
      <c r="J35" s="74">
        <f t="shared" si="7"/>
        <v>1465</v>
      </c>
      <c r="K35" s="158"/>
      <c r="L35" s="114"/>
      <c r="M35" s="170"/>
      <c r="N35" s="170"/>
    </row>
    <row r="36" spans="1:14" s="3" customFormat="1" ht="15" customHeight="1" x14ac:dyDescent="0.15">
      <c r="A36" s="276"/>
      <c r="B36" s="322"/>
      <c r="C36" s="276"/>
      <c r="D36" s="75">
        <f>+D35/SUM($D35:$H35)*100</f>
        <v>7.6335877862595423</v>
      </c>
      <c r="E36" s="75">
        <f>+E35/SUM($D35:$H35)*100</f>
        <v>16.335877862595417</v>
      </c>
      <c r="F36" s="75">
        <f>+F35/SUM($D35:$H35)*100</f>
        <v>15.267175572519085</v>
      </c>
      <c r="G36" s="75">
        <f>+G35/SUM($D35:$H35)*100</f>
        <v>59.287531806615782</v>
      </c>
      <c r="H36" s="75">
        <f>+H35/SUM($D35:$H35)*100</f>
        <v>1.4758269720101782</v>
      </c>
      <c r="I36" s="137">
        <f t="shared" si="6"/>
        <v>23.96946564885496</v>
      </c>
      <c r="J36" s="75">
        <f t="shared" si="7"/>
        <v>74.554707379134868</v>
      </c>
      <c r="K36" s="163"/>
      <c r="L36" s="113"/>
      <c r="M36" s="142"/>
      <c r="N36" s="142"/>
    </row>
    <row r="37" spans="1:14" s="3" customFormat="1" ht="22.5" customHeight="1" x14ac:dyDescent="0.15">
      <c r="A37" s="14"/>
      <c r="B37" s="42"/>
      <c r="C37" s="14"/>
      <c r="D37" s="76"/>
      <c r="E37" s="76"/>
      <c r="F37" s="76"/>
      <c r="G37" s="76"/>
      <c r="H37" s="76"/>
      <c r="I37" s="76"/>
      <c r="J37" s="76"/>
      <c r="K37" s="76"/>
      <c r="L37" s="76"/>
      <c r="M37" s="142"/>
      <c r="N37" s="142"/>
    </row>
    <row r="38" spans="1:14" s="3" customFormat="1" ht="15" customHeight="1" x14ac:dyDescent="0.15">
      <c r="A38" s="259" t="s">
        <v>74</v>
      </c>
      <c r="B38" s="260"/>
      <c r="C38" s="227" t="s">
        <v>39</v>
      </c>
      <c r="D38" s="12">
        <v>1</v>
      </c>
      <c r="E38" s="12">
        <v>2</v>
      </c>
      <c r="F38" s="12">
        <v>3</v>
      </c>
      <c r="G38" s="12">
        <v>4</v>
      </c>
      <c r="H38" s="12">
        <v>5</v>
      </c>
      <c r="I38" s="288" t="s">
        <v>22</v>
      </c>
      <c r="J38" s="134" t="s">
        <v>4</v>
      </c>
      <c r="K38" s="12">
        <v>3</v>
      </c>
      <c r="L38" s="12" t="s">
        <v>7</v>
      </c>
      <c r="M38" s="142"/>
      <c r="N38" s="142"/>
    </row>
    <row r="39" spans="1:14" s="3" customFormat="1" ht="32.1" customHeight="1" x14ac:dyDescent="0.15">
      <c r="A39" s="286"/>
      <c r="B39" s="287"/>
      <c r="C39" s="263"/>
      <c r="D39" s="45" t="s">
        <v>14</v>
      </c>
      <c r="E39" s="45" t="s">
        <v>10</v>
      </c>
      <c r="F39" s="45" t="s">
        <v>28</v>
      </c>
      <c r="G39" s="45" t="s">
        <v>11</v>
      </c>
      <c r="H39" s="45" t="s">
        <v>123</v>
      </c>
      <c r="I39" s="289"/>
      <c r="J39" s="40" t="s">
        <v>24</v>
      </c>
      <c r="K39" s="45" t="s">
        <v>28</v>
      </c>
      <c r="L39" s="45" t="s">
        <v>15</v>
      </c>
      <c r="M39" s="142"/>
      <c r="N39" s="142"/>
    </row>
    <row r="40" spans="1:14" s="3" customFormat="1" ht="15" customHeight="1" x14ac:dyDescent="0.15">
      <c r="A40" s="290" t="s">
        <v>3</v>
      </c>
      <c r="B40" s="293" t="s">
        <v>278</v>
      </c>
      <c r="C40" s="275" t="s">
        <v>326</v>
      </c>
      <c r="D40" s="70">
        <v>127</v>
      </c>
      <c r="E40" s="70">
        <v>516</v>
      </c>
      <c r="F40" s="70">
        <v>894</v>
      </c>
      <c r="G40" s="70">
        <v>121</v>
      </c>
      <c r="H40" s="70">
        <v>91</v>
      </c>
      <c r="I40" s="129">
        <v>29</v>
      </c>
      <c r="J40" s="151">
        <f t="shared" ref="J40:J45" si="8">+D40+E40</f>
        <v>643</v>
      </c>
      <c r="K40" s="70">
        <f t="shared" ref="K40:K45" si="9">+F40</f>
        <v>894</v>
      </c>
      <c r="L40" s="70">
        <f t="shared" ref="L40:L45" si="10">+G40+H40</f>
        <v>212</v>
      </c>
      <c r="M40" s="142"/>
      <c r="N40" s="142"/>
    </row>
    <row r="41" spans="1:14" s="3" customFormat="1" ht="15" customHeight="1" x14ac:dyDescent="0.15">
      <c r="A41" s="291"/>
      <c r="B41" s="293"/>
      <c r="C41" s="228"/>
      <c r="D41" s="71">
        <f t="shared" ref="D41:I41" si="11">+D40/SUM($D40:$I40)*100</f>
        <v>7.1428571428571423</v>
      </c>
      <c r="E41" s="71">
        <f t="shared" si="11"/>
        <v>29.021372328458945</v>
      </c>
      <c r="F41" s="71">
        <f>+F40/SUM($D40:$I40)*100</f>
        <v>50.281214848143982</v>
      </c>
      <c r="G41" s="71">
        <f t="shared" si="11"/>
        <v>6.8053993250843643</v>
      </c>
      <c r="H41" s="71">
        <f>+H40/SUM($D40:$I40)*100</f>
        <v>5.1181102362204722</v>
      </c>
      <c r="I41" s="130">
        <f t="shared" si="11"/>
        <v>1.6310461192350956</v>
      </c>
      <c r="J41" s="152">
        <f t="shared" si="8"/>
        <v>36.164229471316091</v>
      </c>
      <c r="K41" s="71">
        <f t="shared" si="9"/>
        <v>50.281214848143982</v>
      </c>
      <c r="L41" s="71">
        <f t="shared" si="10"/>
        <v>11.923509561304837</v>
      </c>
      <c r="M41" s="142"/>
      <c r="N41" s="142"/>
    </row>
    <row r="42" spans="1:14" s="4" customFormat="1" ht="15" customHeight="1" x14ac:dyDescent="0.15">
      <c r="A42" s="291"/>
      <c r="B42" s="293"/>
      <c r="C42" s="275" t="s">
        <v>223</v>
      </c>
      <c r="D42" s="70">
        <v>208</v>
      </c>
      <c r="E42" s="70">
        <v>528</v>
      </c>
      <c r="F42" s="70">
        <v>865</v>
      </c>
      <c r="G42" s="70">
        <v>147</v>
      </c>
      <c r="H42" s="70">
        <v>101</v>
      </c>
      <c r="I42" s="129">
        <v>34</v>
      </c>
      <c r="J42" s="151">
        <f t="shared" si="8"/>
        <v>736</v>
      </c>
      <c r="K42" s="70">
        <f t="shared" si="9"/>
        <v>865</v>
      </c>
      <c r="L42" s="70">
        <f t="shared" si="10"/>
        <v>248</v>
      </c>
      <c r="M42" s="170"/>
      <c r="N42" s="170"/>
    </row>
    <row r="43" spans="1:14" s="3" customFormat="1" ht="15" customHeight="1" x14ac:dyDescent="0.15">
      <c r="A43" s="291"/>
      <c r="B43" s="293"/>
      <c r="C43" s="228"/>
      <c r="D43" s="71">
        <f t="shared" ref="D43:I43" si="12">+D42/SUM($D42:$I42)*100</f>
        <v>11.046202867764206</v>
      </c>
      <c r="E43" s="71">
        <f t="shared" si="12"/>
        <v>28.040361125862983</v>
      </c>
      <c r="F43" s="71">
        <f t="shared" si="12"/>
        <v>45.937334041423263</v>
      </c>
      <c r="G43" s="71">
        <f t="shared" si="12"/>
        <v>7.8066914498141262</v>
      </c>
      <c r="H43" s="71">
        <f t="shared" si="12"/>
        <v>5.3637812002124274</v>
      </c>
      <c r="I43" s="130">
        <f t="shared" si="12"/>
        <v>1.8056293149229952</v>
      </c>
      <c r="J43" s="152">
        <f t="shared" si="8"/>
        <v>39.086563993627188</v>
      </c>
      <c r="K43" s="71">
        <f t="shared" si="9"/>
        <v>45.937334041423263</v>
      </c>
      <c r="L43" s="71">
        <f t="shared" si="10"/>
        <v>13.170472650026554</v>
      </c>
      <c r="M43" s="142"/>
      <c r="N43" s="142"/>
    </row>
    <row r="44" spans="1:14" s="4" customFormat="1" ht="15" customHeight="1" x14ac:dyDescent="0.15">
      <c r="A44" s="291"/>
      <c r="B44" s="293"/>
      <c r="C44" s="275" t="s">
        <v>177</v>
      </c>
      <c r="D44" s="74">
        <v>172</v>
      </c>
      <c r="E44" s="74">
        <v>548</v>
      </c>
      <c r="F44" s="74">
        <v>940</v>
      </c>
      <c r="G44" s="88">
        <v>134</v>
      </c>
      <c r="H44" s="74">
        <v>121</v>
      </c>
      <c r="I44" s="125">
        <v>50</v>
      </c>
      <c r="J44" s="92">
        <f t="shared" si="8"/>
        <v>720</v>
      </c>
      <c r="K44" s="74">
        <f t="shared" si="9"/>
        <v>940</v>
      </c>
      <c r="L44" s="74">
        <f t="shared" si="10"/>
        <v>255</v>
      </c>
      <c r="M44" s="170"/>
      <c r="N44" s="170"/>
    </row>
    <row r="45" spans="1:14" s="3" customFormat="1" ht="15" customHeight="1" x14ac:dyDescent="0.15">
      <c r="A45" s="292"/>
      <c r="B45" s="293"/>
      <c r="C45" s="276"/>
      <c r="D45" s="75">
        <f t="shared" ref="D45:I45" si="13">+D44/SUM($D44:$I44)*100</f>
        <v>8.7531806615776091</v>
      </c>
      <c r="E45" s="75">
        <f t="shared" si="13"/>
        <v>27.888040712468193</v>
      </c>
      <c r="F45" s="75">
        <f t="shared" si="13"/>
        <v>47.837150127226465</v>
      </c>
      <c r="G45" s="110">
        <f t="shared" si="13"/>
        <v>6.8193384223918576</v>
      </c>
      <c r="H45" s="75">
        <f t="shared" si="13"/>
        <v>6.1577608142493645</v>
      </c>
      <c r="I45" s="126">
        <f t="shared" si="13"/>
        <v>2.5445292620865136</v>
      </c>
      <c r="J45" s="137">
        <f t="shared" si="8"/>
        <v>36.641221374045799</v>
      </c>
      <c r="K45" s="75">
        <f t="shared" si="9"/>
        <v>47.837150127226465</v>
      </c>
      <c r="L45" s="75">
        <f t="shared" si="10"/>
        <v>12.977099236641223</v>
      </c>
      <c r="M45" s="142"/>
      <c r="N45" s="142"/>
    </row>
    <row r="46" spans="1:14" s="3" customFormat="1" ht="22.5" customHeight="1" x14ac:dyDescent="0.15">
      <c r="A46" s="15"/>
      <c r="B46" s="43"/>
      <c r="C46" s="15"/>
      <c r="D46" s="77"/>
      <c r="E46" s="77"/>
      <c r="F46" s="77"/>
      <c r="G46" s="112"/>
      <c r="H46" s="77"/>
      <c r="I46" s="77"/>
      <c r="J46" s="77"/>
      <c r="K46" s="77"/>
      <c r="L46" s="77"/>
      <c r="M46" s="142"/>
      <c r="N46" s="142"/>
    </row>
    <row r="47" spans="1:14" s="2" customFormat="1" ht="24" customHeight="1" x14ac:dyDescent="0.15">
      <c r="A47" s="283" t="s">
        <v>32</v>
      </c>
      <c r="B47" s="283"/>
      <c r="C47" s="283"/>
      <c r="D47" s="283"/>
      <c r="E47" s="283"/>
      <c r="F47" s="283"/>
      <c r="G47" s="283"/>
      <c r="H47" s="283"/>
      <c r="I47" s="283"/>
      <c r="J47" s="283"/>
      <c r="K47" s="283"/>
      <c r="L47" s="283"/>
      <c r="M47" s="169"/>
      <c r="N47" s="169"/>
    </row>
    <row r="48" spans="1:14" s="3" customFormat="1" ht="15.95" customHeight="1" x14ac:dyDescent="0.15">
      <c r="A48" s="259" t="s">
        <v>74</v>
      </c>
      <c r="B48" s="260"/>
      <c r="C48" s="227" t="s">
        <v>39</v>
      </c>
      <c r="D48" s="264" t="s">
        <v>29</v>
      </c>
      <c r="E48" s="264" t="s">
        <v>31</v>
      </c>
      <c r="F48" s="266" t="s">
        <v>22</v>
      </c>
      <c r="G48" s="113"/>
      <c r="H48" s="113"/>
      <c r="I48" s="113"/>
      <c r="J48" s="113"/>
      <c r="K48" s="113"/>
      <c r="L48" s="113"/>
      <c r="M48" s="142"/>
      <c r="N48" s="142"/>
    </row>
    <row r="49" spans="1:14" s="3" customFormat="1" ht="15.95" customHeight="1" x14ac:dyDescent="0.15">
      <c r="A49" s="261"/>
      <c r="B49" s="262"/>
      <c r="C49" s="263"/>
      <c r="D49" s="265"/>
      <c r="E49" s="265"/>
      <c r="F49" s="267"/>
      <c r="G49" s="113"/>
      <c r="H49" s="113"/>
      <c r="I49" s="113"/>
      <c r="J49" s="113"/>
      <c r="K49" s="113"/>
      <c r="L49" s="113"/>
      <c r="M49" s="142"/>
      <c r="N49" s="142"/>
    </row>
    <row r="50" spans="1:14" s="3" customFormat="1" ht="15" customHeight="1" x14ac:dyDescent="0.15">
      <c r="A50" s="268" t="s">
        <v>225</v>
      </c>
      <c r="B50" s="270" t="s">
        <v>92</v>
      </c>
      <c r="C50" s="273" t="s">
        <v>326</v>
      </c>
      <c r="D50" s="78">
        <v>388</v>
      </c>
      <c r="E50" s="78">
        <v>1378</v>
      </c>
      <c r="F50" s="105">
        <v>12</v>
      </c>
      <c r="G50" s="113"/>
      <c r="H50" s="113"/>
      <c r="I50" s="113"/>
      <c r="J50" s="113"/>
      <c r="K50" s="113"/>
      <c r="L50" s="113"/>
      <c r="M50" s="142"/>
      <c r="N50" s="142"/>
    </row>
    <row r="51" spans="1:14" s="3" customFormat="1" ht="15" customHeight="1" x14ac:dyDescent="0.15">
      <c r="A51" s="269"/>
      <c r="B51" s="271"/>
      <c r="C51" s="274"/>
      <c r="D51" s="71">
        <f>+D50/SUM($D50:$F50)*100</f>
        <v>21.822272215973005</v>
      </c>
      <c r="E51" s="71">
        <f>+E50/SUM($D50:$F50)*100</f>
        <v>77.502812148481439</v>
      </c>
      <c r="F51" s="106">
        <f>+F50/SUM($D50:$F50)*100</f>
        <v>0.67491563554555678</v>
      </c>
      <c r="G51" s="113"/>
      <c r="H51" s="113"/>
      <c r="I51" s="113"/>
      <c r="J51" s="113"/>
      <c r="K51" s="113"/>
      <c r="L51" s="113"/>
      <c r="M51" s="142"/>
      <c r="N51" s="142"/>
    </row>
    <row r="52" spans="1:14" s="4" customFormat="1" ht="15" customHeight="1" x14ac:dyDescent="0.15">
      <c r="A52" s="269"/>
      <c r="B52" s="271"/>
      <c r="C52" s="273" t="s">
        <v>223</v>
      </c>
      <c r="D52" s="78">
        <v>429</v>
      </c>
      <c r="E52" s="78">
        <v>1446</v>
      </c>
      <c r="F52" s="105">
        <v>8</v>
      </c>
      <c r="G52" s="114"/>
      <c r="H52" s="114"/>
      <c r="I52" s="114"/>
      <c r="J52" s="114"/>
      <c r="K52" s="114"/>
      <c r="L52" s="114"/>
      <c r="M52" s="170"/>
      <c r="N52" s="170"/>
    </row>
    <row r="53" spans="1:14" s="3" customFormat="1" ht="15" customHeight="1" x14ac:dyDescent="0.15">
      <c r="A53" s="269"/>
      <c r="B53" s="271"/>
      <c r="C53" s="274"/>
      <c r="D53" s="71">
        <f>+D52/SUM($D52:$F52)*100</f>
        <v>22.782793414763674</v>
      </c>
      <c r="E53" s="71">
        <f>+E52/SUM($D52:$F52)*100</f>
        <v>76.79235262878386</v>
      </c>
      <c r="F53" s="106">
        <f>+F52/SUM($D52:$F52)*100</f>
        <v>0.42485395645246943</v>
      </c>
      <c r="G53" s="113"/>
      <c r="H53" s="113"/>
      <c r="I53" s="113"/>
      <c r="J53" s="113"/>
      <c r="K53" s="113"/>
      <c r="L53" s="113"/>
      <c r="M53" s="142"/>
      <c r="N53" s="142"/>
    </row>
    <row r="54" spans="1:14" s="4" customFormat="1" ht="15" customHeight="1" x14ac:dyDescent="0.15">
      <c r="A54" s="269"/>
      <c r="B54" s="271"/>
      <c r="C54" s="275" t="s">
        <v>177</v>
      </c>
      <c r="D54" s="74">
        <v>414</v>
      </c>
      <c r="E54" s="74">
        <v>1522</v>
      </c>
      <c r="F54" s="74">
        <v>29</v>
      </c>
      <c r="G54" s="114"/>
      <c r="H54" s="114"/>
      <c r="I54" s="114"/>
      <c r="J54" s="114"/>
      <c r="K54" s="114"/>
      <c r="L54" s="114"/>
      <c r="M54" s="170"/>
      <c r="N54" s="170"/>
    </row>
    <row r="55" spans="1:14" s="3" customFormat="1" ht="15" customHeight="1" x14ac:dyDescent="0.15">
      <c r="A55" s="269"/>
      <c r="B55" s="272"/>
      <c r="C55" s="276"/>
      <c r="D55" s="75">
        <f>+D54/SUM($D54:$F54)*100</f>
        <v>21.068702290076335</v>
      </c>
      <c r="E55" s="75">
        <f>+E54/SUM($D54:$F54)*100</f>
        <v>77.455470737913487</v>
      </c>
      <c r="F55" s="75">
        <f>+F54/SUM($D54:$F54)*100</f>
        <v>1.4758269720101782</v>
      </c>
      <c r="G55" s="113"/>
      <c r="H55" s="113"/>
      <c r="I55" s="113"/>
      <c r="J55" s="113"/>
      <c r="K55" s="113"/>
      <c r="L55" s="113"/>
      <c r="M55" s="142"/>
      <c r="N55" s="142"/>
    </row>
    <row r="56" spans="1:14" s="3" customFormat="1" ht="22.5" customHeight="1" x14ac:dyDescent="0.15">
      <c r="A56" s="14"/>
      <c r="B56" s="42"/>
      <c r="C56" s="14"/>
      <c r="D56" s="76"/>
      <c r="E56" s="76"/>
      <c r="F56" s="76"/>
      <c r="G56" s="76"/>
      <c r="H56" s="76"/>
      <c r="I56" s="76"/>
      <c r="J56" s="76"/>
      <c r="K56" s="76"/>
      <c r="L56" s="76"/>
      <c r="M56" s="142"/>
      <c r="N56" s="142"/>
    </row>
    <row r="57" spans="1:14" s="3" customFormat="1" ht="15" customHeight="1" x14ac:dyDescent="0.15">
      <c r="A57" s="259" t="s">
        <v>74</v>
      </c>
      <c r="B57" s="260"/>
      <c r="C57" s="227" t="s">
        <v>39</v>
      </c>
      <c r="D57" s="12">
        <v>1</v>
      </c>
      <c r="E57" s="12">
        <v>2</v>
      </c>
      <c r="F57" s="12">
        <v>3</v>
      </c>
      <c r="G57" s="12">
        <v>4</v>
      </c>
      <c r="H57" s="12">
        <v>5</v>
      </c>
      <c r="I57" s="288" t="s">
        <v>22</v>
      </c>
      <c r="J57" s="134" t="s">
        <v>4</v>
      </c>
      <c r="K57" s="12">
        <v>3</v>
      </c>
      <c r="L57" s="12" t="s">
        <v>7</v>
      </c>
      <c r="M57" s="142"/>
      <c r="N57" s="142"/>
    </row>
    <row r="58" spans="1:14" s="3" customFormat="1" ht="32.1" customHeight="1" x14ac:dyDescent="0.15">
      <c r="A58" s="286"/>
      <c r="B58" s="287"/>
      <c r="C58" s="228"/>
      <c r="D58" s="46" t="s">
        <v>14</v>
      </c>
      <c r="E58" s="46" t="s">
        <v>10</v>
      </c>
      <c r="F58" s="46" t="s">
        <v>28</v>
      </c>
      <c r="G58" s="46" t="s">
        <v>11</v>
      </c>
      <c r="H58" s="46" t="s">
        <v>123</v>
      </c>
      <c r="I58" s="301"/>
      <c r="J58" s="41" t="s">
        <v>24</v>
      </c>
      <c r="K58" s="46" t="s">
        <v>28</v>
      </c>
      <c r="L58" s="46" t="s">
        <v>15</v>
      </c>
      <c r="M58" s="142"/>
      <c r="N58" s="142"/>
    </row>
    <row r="59" spans="1:14" s="3" customFormat="1" ht="15" customHeight="1" x14ac:dyDescent="0.15">
      <c r="A59" s="325" t="s">
        <v>97</v>
      </c>
      <c r="B59" s="270" t="s">
        <v>93</v>
      </c>
      <c r="C59" s="227" t="s">
        <v>326</v>
      </c>
      <c r="D59" s="72">
        <v>481</v>
      </c>
      <c r="E59" s="72">
        <v>688</v>
      </c>
      <c r="F59" s="72">
        <v>423</v>
      </c>
      <c r="G59" s="72">
        <v>88</v>
      </c>
      <c r="H59" s="72">
        <v>77</v>
      </c>
      <c r="I59" s="131">
        <v>21</v>
      </c>
      <c r="J59" s="92">
        <f>+D59+E59</f>
        <v>1169</v>
      </c>
      <c r="K59" s="74">
        <f t="shared" ref="K59:K64" si="14">+F59</f>
        <v>423</v>
      </c>
      <c r="L59" s="74">
        <f>+G59+H59</f>
        <v>165</v>
      </c>
      <c r="M59" s="142"/>
      <c r="N59" s="142"/>
    </row>
    <row r="60" spans="1:14" s="3" customFormat="1" ht="15" customHeight="1" x14ac:dyDescent="0.15">
      <c r="A60" s="326"/>
      <c r="B60" s="271"/>
      <c r="C60" s="228"/>
      <c r="D60" s="75">
        <f t="shared" ref="D60:I60" si="15">+D59/SUM($D59:$I59)*100</f>
        <v>27.052868391451067</v>
      </c>
      <c r="E60" s="75">
        <f t="shared" si="15"/>
        <v>38.695163104611922</v>
      </c>
      <c r="F60" s="75">
        <f t="shared" si="15"/>
        <v>23.790776152980879</v>
      </c>
      <c r="G60" s="110">
        <f>+G59/SUM($D59:$I59)*100</f>
        <v>4.9493813273340832</v>
      </c>
      <c r="H60" s="75">
        <f t="shared" si="15"/>
        <v>4.3307086614173231</v>
      </c>
      <c r="I60" s="126">
        <f t="shared" si="15"/>
        <v>1.1811023622047243</v>
      </c>
      <c r="J60" s="137">
        <f>+D60+E60</f>
        <v>65.748031496062993</v>
      </c>
      <c r="K60" s="75">
        <f t="shared" si="14"/>
        <v>23.790776152980879</v>
      </c>
      <c r="L60" s="75">
        <f>+G60+H60</f>
        <v>9.2800899887514063</v>
      </c>
      <c r="M60" s="142"/>
      <c r="N60" s="142"/>
    </row>
    <row r="61" spans="1:14" s="3" customFormat="1" ht="15" customHeight="1" x14ac:dyDescent="0.15">
      <c r="A61" s="326"/>
      <c r="B61" s="271"/>
      <c r="C61" s="227" t="s">
        <v>223</v>
      </c>
      <c r="D61" s="74">
        <v>583</v>
      </c>
      <c r="E61" s="74">
        <v>731</v>
      </c>
      <c r="F61" s="74">
        <v>395</v>
      </c>
      <c r="G61" s="88">
        <v>77</v>
      </c>
      <c r="H61" s="74">
        <v>78</v>
      </c>
      <c r="I61" s="125">
        <v>19</v>
      </c>
      <c r="J61" s="92">
        <f t="shared" ref="J61:J64" si="16">+D61+E61</f>
        <v>1314</v>
      </c>
      <c r="K61" s="74">
        <f t="shared" si="14"/>
        <v>395</v>
      </c>
      <c r="L61" s="74">
        <f t="shared" ref="L61:L64" si="17">+G61+H61</f>
        <v>155</v>
      </c>
      <c r="M61" s="142"/>
      <c r="N61" s="142"/>
    </row>
    <row r="62" spans="1:14" s="3" customFormat="1" ht="15" customHeight="1" x14ac:dyDescent="0.15">
      <c r="A62" s="326"/>
      <c r="B62" s="271"/>
      <c r="C62" s="228"/>
      <c r="D62" s="75">
        <f t="shared" ref="D62:I62" si="18">+D61/SUM($D61:$I61)*100</f>
        <v>30.96123207647371</v>
      </c>
      <c r="E62" s="75">
        <f t="shared" si="18"/>
        <v>38.821030270844396</v>
      </c>
      <c r="F62" s="75">
        <f t="shared" si="18"/>
        <v>20.977164099840682</v>
      </c>
      <c r="G62" s="110">
        <f t="shared" si="18"/>
        <v>4.0892193308550189</v>
      </c>
      <c r="H62" s="75">
        <f t="shared" si="18"/>
        <v>4.1423260754115772</v>
      </c>
      <c r="I62" s="126">
        <f t="shared" si="18"/>
        <v>1.0090281465746149</v>
      </c>
      <c r="J62" s="137">
        <f t="shared" si="16"/>
        <v>69.78226234731811</v>
      </c>
      <c r="K62" s="75">
        <f t="shared" si="14"/>
        <v>20.977164099840682</v>
      </c>
      <c r="L62" s="75">
        <f t="shared" si="17"/>
        <v>8.231545406266596</v>
      </c>
      <c r="M62" s="142"/>
      <c r="N62" s="142"/>
    </row>
    <row r="63" spans="1:14" s="3" customFormat="1" ht="15" customHeight="1" x14ac:dyDescent="0.15">
      <c r="A63" s="326"/>
      <c r="B63" s="271"/>
      <c r="C63" s="227" t="s">
        <v>177</v>
      </c>
      <c r="D63" s="74">
        <v>554</v>
      </c>
      <c r="E63" s="74">
        <v>782</v>
      </c>
      <c r="F63" s="74">
        <v>422</v>
      </c>
      <c r="G63" s="88">
        <v>76</v>
      </c>
      <c r="H63" s="74">
        <v>89</v>
      </c>
      <c r="I63" s="125">
        <v>42</v>
      </c>
      <c r="J63" s="92">
        <f t="shared" si="16"/>
        <v>1336</v>
      </c>
      <c r="K63" s="74">
        <f t="shared" si="14"/>
        <v>422</v>
      </c>
      <c r="L63" s="74">
        <f t="shared" si="17"/>
        <v>165</v>
      </c>
      <c r="M63" s="142"/>
      <c r="N63" s="142"/>
    </row>
    <row r="64" spans="1:14" s="3" customFormat="1" ht="15" customHeight="1" x14ac:dyDescent="0.15">
      <c r="A64" s="327"/>
      <c r="B64" s="272"/>
      <c r="C64" s="228"/>
      <c r="D64" s="75">
        <f t="shared" ref="D64:I64" si="19">+D63/SUM($D63:$I63)*100</f>
        <v>28.193384223918578</v>
      </c>
      <c r="E64" s="75">
        <f t="shared" si="19"/>
        <v>39.796437659033082</v>
      </c>
      <c r="F64" s="75">
        <f t="shared" si="19"/>
        <v>21.475826972010179</v>
      </c>
      <c r="G64" s="110">
        <f t="shared" si="19"/>
        <v>3.8676844783715012</v>
      </c>
      <c r="H64" s="75">
        <f t="shared" si="19"/>
        <v>4.5292620865139952</v>
      </c>
      <c r="I64" s="126">
        <f t="shared" si="19"/>
        <v>2.1374045801526718</v>
      </c>
      <c r="J64" s="137">
        <f t="shared" si="16"/>
        <v>67.989821882951659</v>
      </c>
      <c r="K64" s="75">
        <f t="shared" si="14"/>
        <v>21.475826972010179</v>
      </c>
      <c r="L64" s="75">
        <f t="shared" si="17"/>
        <v>8.3969465648854964</v>
      </c>
      <c r="M64" s="142"/>
      <c r="N64" s="142"/>
    </row>
    <row r="65" spans="1:14" s="5" customFormat="1" ht="22.5" customHeight="1" x14ac:dyDescent="0.15">
      <c r="A65" s="18"/>
      <c r="B65" s="47"/>
      <c r="C65" s="18"/>
      <c r="D65" s="79"/>
      <c r="E65" s="79"/>
      <c r="F65" s="79"/>
      <c r="G65" s="79"/>
      <c r="H65" s="79"/>
      <c r="I65" s="79"/>
      <c r="J65" s="79"/>
      <c r="K65" s="79"/>
      <c r="L65" s="79"/>
      <c r="M65" s="171"/>
      <c r="N65" s="171"/>
    </row>
    <row r="66" spans="1:14" s="3" customFormat="1" ht="15.95" customHeight="1" x14ac:dyDescent="0.15">
      <c r="A66" s="259" t="s">
        <v>74</v>
      </c>
      <c r="B66" s="260"/>
      <c r="C66" s="227" t="s">
        <v>39</v>
      </c>
      <c r="D66" s="264" t="s">
        <v>29</v>
      </c>
      <c r="E66" s="264" t="s">
        <v>31</v>
      </c>
      <c r="F66" s="266" t="s">
        <v>22</v>
      </c>
      <c r="G66" s="113"/>
      <c r="H66" s="113"/>
      <c r="I66" s="113"/>
      <c r="J66" s="113"/>
      <c r="K66" s="113"/>
      <c r="L66" s="113"/>
      <c r="M66" s="142"/>
      <c r="N66" s="142"/>
    </row>
    <row r="67" spans="1:14" s="3" customFormat="1" ht="15.95" customHeight="1" x14ac:dyDescent="0.15">
      <c r="A67" s="261"/>
      <c r="B67" s="262"/>
      <c r="C67" s="263"/>
      <c r="D67" s="328"/>
      <c r="E67" s="328"/>
      <c r="F67" s="329"/>
      <c r="G67" s="113"/>
      <c r="H67" s="113"/>
      <c r="I67" s="113"/>
      <c r="J67" s="113"/>
      <c r="K67" s="113"/>
      <c r="L67" s="113"/>
      <c r="M67" s="142"/>
      <c r="N67" s="142"/>
    </row>
    <row r="68" spans="1:14" s="3" customFormat="1" ht="15" customHeight="1" x14ac:dyDescent="0.15">
      <c r="A68" s="268" t="s">
        <v>142</v>
      </c>
      <c r="B68" s="293" t="s">
        <v>226</v>
      </c>
      <c r="C68" s="273" t="s">
        <v>326</v>
      </c>
      <c r="D68" s="78">
        <v>746</v>
      </c>
      <c r="E68" s="78">
        <v>1022</v>
      </c>
      <c r="F68" s="105">
        <v>10</v>
      </c>
      <c r="G68" s="113"/>
      <c r="H68" s="113"/>
      <c r="I68" s="113"/>
      <c r="J68" s="113"/>
      <c r="K68" s="113"/>
      <c r="L68" s="113"/>
      <c r="M68" s="142"/>
      <c r="N68" s="142"/>
    </row>
    <row r="69" spans="1:14" s="3" customFormat="1" ht="15" customHeight="1" x14ac:dyDescent="0.15">
      <c r="A69" s="269"/>
      <c r="B69" s="293"/>
      <c r="C69" s="274"/>
      <c r="D69" s="71">
        <f>+D68/SUM($D68:$F68)*100</f>
        <v>41.957255343082117</v>
      </c>
      <c r="E69" s="71">
        <f>+E68/SUM($D68:$F68)*100</f>
        <v>57.480314960629919</v>
      </c>
      <c r="F69" s="106">
        <f>+F68/SUM($D68:$F68)*100</f>
        <v>0.56242969628796402</v>
      </c>
      <c r="G69" s="113"/>
      <c r="H69" s="113"/>
      <c r="I69" s="113"/>
      <c r="J69" s="113"/>
      <c r="K69" s="113"/>
      <c r="L69" s="113"/>
      <c r="M69" s="142"/>
      <c r="N69" s="142"/>
    </row>
    <row r="70" spans="1:14" s="4" customFormat="1" ht="15" customHeight="1" x14ac:dyDescent="0.15">
      <c r="A70" s="269"/>
      <c r="B70" s="293"/>
      <c r="C70" s="273" t="s">
        <v>223</v>
      </c>
      <c r="D70" s="80">
        <v>777</v>
      </c>
      <c r="E70" s="80">
        <v>1092</v>
      </c>
      <c r="F70" s="107">
        <v>14</v>
      </c>
      <c r="G70" s="114"/>
      <c r="H70" s="114"/>
      <c r="I70" s="114"/>
      <c r="J70" s="114"/>
      <c r="K70" s="114"/>
      <c r="L70" s="114"/>
      <c r="M70" s="170"/>
      <c r="N70" s="170"/>
    </row>
    <row r="71" spans="1:14" s="3" customFormat="1" ht="15" customHeight="1" x14ac:dyDescent="0.15">
      <c r="A71" s="269"/>
      <c r="B71" s="293"/>
      <c r="C71" s="274"/>
      <c r="D71" s="73">
        <f>+D70/SUM($D70:$F70)*100</f>
        <v>41.263940520446099</v>
      </c>
      <c r="E71" s="73">
        <f>+E70/SUM($D70:$F70)*100</f>
        <v>57.992565055762078</v>
      </c>
      <c r="F71" s="108">
        <f>+F70/SUM($D70:$F70)*100</f>
        <v>0.74349442379182151</v>
      </c>
      <c r="G71" s="113"/>
      <c r="H71" s="113"/>
      <c r="I71" s="113"/>
      <c r="J71" s="113"/>
      <c r="K71" s="113"/>
      <c r="L71" s="113"/>
      <c r="M71" s="142"/>
      <c r="N71" s="142"/>
    </row>
    <row r="72" spans="1:14" s="4" customFormat="1" ht="15" customHeight="1" x14ac:dyDescent="0.15">
      <c r="A72" s="269"/>
      <c r="B72" s="293"/>
      <c r="C72" s="264" t="s">
        <v>177</v>
      </c>
      <c r="D72" s="74">
        <v>774</v>
      </c>
      <c r="E72" s="74">
        <v>1160</v>
      </c>
      <c r="F72" s="74">
        <v>31</v>
      </c>
      <c r="G72" s="114"/>
      <c r="H72" s="114"/>
      <c r="I72" s="114"/>
      <c r="J72" s="114"/>
      <c r="K72" s="114"/>
      <c r="L72" s="114"/>
      <c r="M72" s="170"/>
      <c r="N72" s="170"/>
    </row>
    <row r="73" spans="1:14" s="3" customFormat="1" ht="15" customHeight="1" x14ac:dyDescent="0.15">
      <c r="A73" s="269"/>
      <c r="B73" s="293"/>
      <c r="C73" s="328"/>
      <c r="D73" s="75">
        <f>+D72/SUM($D72:$F72)*100</f>
        <v>39.389312977099237</v>
      </c>
      <c r="E73" s="75">
        <f>+E72/SUM($D72:$F72)*100</f>
        <v>59.033078880407118</v>
      </c>
      <c r="F73" s="75">
        <f>+F72/SUM($D72:$F72)*100</f>
        <v>1.5776081424936386</v>
      </c>
      <c r="G73" s="113"/>
      <c r="H73" s="113"/>
      <c r="I73" s="113"/>
      <c r="J73" s="113"/>
      <c r="K73" s="113"/>
      <c r="L73" s="113"/>
      <c r="M73" s="142"/>
      <c r="N73" s="142"/>
    </row>
    <row r="74" spans="1:14" s="3" customFormat="1" ht="22.5" customHeight="1" x14ac:dyDescent="0.15">
      <c r="A74" s="13"/>
      <c r="B74" s="42"/>
      <c r="C74" s="14"/>
      <c r="D74" s="76"/>
      <c r="E74" s="76"/>
      <c r="F74" s="76"/>
      <c r="G74" s="76"/>
      <c r="H74" s="76"/>
      <c r="I74" s="76"/>
      <c r="J74" s="76"/>
      <c r="K74" s="76"/>
      <c r="L74" s="76"/>
      <c r="M74" s="142"/>
      <c r="N74" s="142"/>
    </row>
    <row r="75" spans="1:14" s="2" customFormat="1" ht="24" customHeight="1" x14ac:dyDescent="0.15">
      <c r="A75" s="283" t="s">
        <v>98</v>
      </c>
      <c r="B75" s="283"/>
      <c r="C75" s="283"/>
      <c r="D75" s="283"/>
      <c r="E75" s="283"/>
      <c r="F75" s="283"/>
      <c r="G75" s="283"/>
      <c r="H75" s="283"/>
      <c r="I75" s="283"/>
      <c r="J75" s="283"/>
      <c r="K75" s="283"/>
      <c r="L75" s="283"/>
      <c r="M75" s="169"/>
      <c r="N75" s="169"/>
    </row>
    <row r="76" spans="1:14" s="6" customFormat="1" ht="15" customHeight="1" x14ac:dyDescent="0.15">
      <c r="A76" s="259" t="s">
        <v>74</v>
      </c>
      <c r="B76" s="260"/>
      <c r="C76" s="227" t="s">
        <v>39</v>
      </c>
      <c r="D76" s="12">
        <v>1</v>
      </c>
      <c r="E76" s="12">
        <v>2</v>
      </c>
      <c r="F76" s="12">
        <v>3</v>
      </c>
      <c r="G76" s="12">
        <v>4</v>
      </c>
      <c r="H76" s="12">
        <v>5</v>
      </c>
      <c r="I76" s="288" t="s">
        <v>22</v>
      </c>
      <c r="J76" s="134" t="s">
        <v>4</v>
      </c>
      <c r="K76" s="12">
        <v>3</v>
      </c>
      <c r="L76" s="12" t="s">
        <v>7</v>
      </c>
      <c r="M76" s="172"/>
      <c r="N76" s="172"/>
    </row>
    <row r="77" spans="1:14" s="3" customFormat="1" ht="32.1" customHeight="1" x14ac:dyDescent="0.15">
      <c r="A77" s="286"/>
      <c r="B77" s="287"/>
      <c r="C77" s="228"/>
      <c r="D77" s="46" t="s">
        <v>14</v>
      </c>
      <c r="E77" s="46" t="s">
        <v>10</v>
      </c>
      <c r="F77" s="46" t="s">
        <v>28</v>
      </c>
      <c r="G77" s="46" t="s">
        <v>11</v>
      </c>
      <c r="H77" s="46" t="s">
        <v>123</v>
      </c>
      <c r="I77" s="301"/>
      <c r="J77" s="41" t="s">
        <v>24</v>
      </c>
      <c r="K77" s="46" t="s">
        <v>28</v>
      </c>
      <c r="L77" s="46" t="s">
        <v>15</v>
      </c>
      <c r="M77" s="142"/>
      <c r="N77" s="142"/>
    </row>
    <row r="78" spans="1:14" s="4" customFormat="1" ht="15" customHeight="1" x14ac:dyDescent="0.15">
      <c r="A78" s="268" t="s">
        <v>113</v>
      </c>
      <c r="B78" s="293" t="s">
        <v>210</v>
      </c>
      <c r="C78" s="227" t="s">
        <v>326</v>
      </c>
      <c r="D78" s="74">
        <v>97</v>
      </c>
      <c r="E78" s="74">
        <v>279</v>
      </c>
      <c r="F78" s="74">
        <v>893</v>
      </c>
      <c r="G78" s="88">
        <v>214</v>
      </c>
      <c r="H78" s="74">
        <v>246</v>
      </c>
      <c r="I78" s="125">
        <v>49</v>
      </c>
      <c r="J78" s="92">
        <f>+D78+E78</f>
        <v>376</v>
      </c>
      <c r="K78" s="74">
        <f t="shared" ref="K78:K83" si="20">+F78</f>
        <v>893</v>
      </c>
      <c r="L78" s="74">
        <f t="shared" ref="L78:L83" si="21">+G78+H78</f>
        <v>460</v>
      </c>
      <c r="M78" s="170"/>
      <c r="N78" s="170"/>
    </row>
    <row r="79" spans="1:14" s="3" customFormat="1" ht="15" customHeight="1" x14ac:dyDescent="0.15">
      <c r="A79" s="269"/>
      <c r="B79" s="293"/>
      <c r="C79" s="228"/>
      <c r="D79" s="75">
        <f>+D78/SUM($D78:$I78)*100</f>
        <v>5.4555680539932512</v>
      </c>
      <c r="E79" s="75">
        <f t="shared" ref="E79:H79" si="22">+E78/SUM($D78:$I78)*100</f>
        <v>15.691788526434195</v>
      </c>
      <c r="F79" s="75">
        <f>+F78/SUM($D78:$I78)*100</f>
        <v>50.224971878515191</v>
      </c>
      <c r="G79" s="110">
        <f t="shared" si="22"/>
        <v>12.03599550056243</v>
      </c>
      <c r="H79" s="75">
        <f t="shared" si="22"/>
        <v>13.835770528683913</v>
      </c>
      <c r="I79" s="126">
        <f>+I78/SUM($D78:$I78)*100</f>
        <v>2.7559055118110236</v>
      </c>
      <c r="J79" s="137">
        <f>+D79+E79</f>
        <v>21.147356580427445</v>
      </c>
      <c r="K79" s="75">
        <f t="shared" si="20"/>
        <v>50.224971878515191</v>
      </c>
      <c r="L79" s="75">
        <f t="shared" si="21"/>
        <v>25.871766029246345</v>
      </c>
      <c r="M79" s="142"/>
      <c r="N79" s="142"/>
    </row>
    <row r="80" spans="1:14" s="4" customFormat="1" ht="15" customHeight="1" x14ac:dyDescent="0.15">
      <c r="A80" s="269"/>
      <c r="B80" s="293"/>
      <c r="C80" s="227" t="s">
        <v>223</v>
      </c>
      <c r="D80" s="74">
        <v>160</v>
      </c>
      <c r="E80" s="74">
        <v>316</v>
      </c>
      <c r="F80" s="74">
        <v>873</v>
      </c>
      <c r="G80" s="88">
        <v>233</v>
      </c>
      <c r="H80" s="74">
        <v>219</v>
      </c>
      <c r="I80" s="125">
        <v>82</v>
      </c>
      <c r="J80" s="92">
        <f t="shared" ref="J80:J83" si="23">+D80+E80</f>
        <v>476</v>
      </c>
      <c r="K80" s="74">
        <f t="shared" si="20"/>
        <v>873</v>
      </c>
      <c r="L80" s="74">
        <f t="shared" si="21"/>
        <v>452</v>
      </c>
      <c r="M80" s="170"/>
      <c r="N80" s="170"/>
    </row>
    <row r="81" spans="1:14" s="3" customFormat="1" ht="15" customHeight="1" x14ac:dyDescent="0.15">
      <c r="A81" s="269"/>
      <c r="B81" s="293"/>
      <c r="C81" s="228"/>
      <c r="D81" s="75">
        <f t="shared" ref="D81:I81" si="24">+D80/SUM($D80:$I80)*100</f>
        <v>8.4970791290493892</v>
      </c>
      <c r="E81" s="75">
        <f t="shared" si="24"/>
        <v>16.781731279872545</v>
      </c>
      <c r="F81" s="75">
        <f t="shared" si="24"/>
        <v>46.362187997875729</v>
      </c>
      <c r="G81" s="110">
        <f t="shared" si="24"/>
        <v>12.373871481678172</v>
      </c>
      <c r="H81" s="75">
        <f t="shared" si="24"/>
        <v>11.630377057886351</v>
      </c>
      <c r="I81" s="126">
        <f t="shared" si="24"/>
        <v>4.3547530536378121</v>
      </c>
      <c r="J81" s="137">
        <f t="shared" si="23"/>
        <v>25.278810408921935</v>
      </c>
      <c r="K81" s="75">
        <f t="shared" si="20"/>
        <v>46.362187997875729</v>
      </c>
      <c r="L81" s="75">
        <f t="shared" si="21"/>
        <v>24.004248539564522</v>
      </c>
      <c r="M81" s="142"/>
      <c r="N81" s="142"/>
    </row>
    <row r="82" spans="1:14" s="4" customFormat="1" ht="15" customHeight="1" x14ac:dyDescent="0.15">
      <c r="A82" s="269"/>
      <c r="B82" s="293"/>
      <c r="C82" s="275" t="s">
        <v>177</v>
      </c>
      <c r="D82" s="74">
        <v>121</v>
      </c>
      <c r="E82" s="74">
        <v>288</v>
      </c>
      <c r="F82" s="74">
        <v>895</v>
      </c>
      <c r="G82" s="88">
        <v>266</v>
      </c>
      <c r="H82" s="74">
        <v>241</v>
      </c>
      <c r="I82" s="125">
        <v>154</v>
      </c>
      <c r="J82" s="92">
        <f t="shared" si="23"/>
        <v>409</v>
      </c>
      <c r="K82" s="74">
        <f t="shared" si="20"/>
        <v>895</v>
      </c>
      <c r="L82" s="74">
        <f t="shared" si="21"/>
        <v>507</v>
      </c>
      <c r="M82" s="170"/>
      <c r="N82" s="170"/>
    </row>
    <row r="83" spans="1:14" s="3" customFormat="1" ht="15" customHeight="1" x14ac:dyDescent="0.15">
      <c r="A83" s="269"/>
      <c r="B83" s="293"/>
      <c r="C83" s="276"/>
      <c r="D83" s="75">
        <f t="shared" ref="D83:I83" si="25">+D82/SUM($D82:$I82)*100</f>
        <v>6.1577608142493645</v>
      </c>
      <c r="E83" s="75">
        <f t="shared" si="25"/>
        <v>14.656488549618322</v>
      </c>
      <c r="F83" s="75">
        <f t="shared" si="25"/>
        <v>45.547073791348602</v>
      </c>
      <c r="G83" s="110">
        <f t="shared" si="25"/>
        <v>13.536895674300254</v>
      </c>
      <c r="H83" s="75">
        <f t="shared" si="25"/>
        <v>12.264631043256998</v>
      </c>
      <c r="I83" s="126">
        <f t="shared" si="25"/>
        <v>7.8371501272264634</v>
      </c>
      <c r="J83" s="137">
        <f t="shared" si="23"/>
        <v>20.814249363867688</v>
      </c>
      <c r="K83" s="75">
        <f t="shared" si="20"/>
        <v>45.547073791348602</v>
      </c>
      <c r="L83" s="75">
        <f t="shared" si="21"/>
        <v>25.801526717557252</v>
      </c>
      <c r="M83" s="142"/>
      <c r="N83" s="142"/>
    </row>
    <row r="84" spans="1:14" s="3" customFormat="1" ht="22.5" customHeight="1" x14ac:dyDescent="0.15">
      <c r="A84" s="19"/>
      <c r="B84" s="42"/>
      <c r="C84" s="13"/>
      <c r="D84" s="81"/>
      <c r="E84" s="81"/>
      <c r="F84" s="81"/>
      <c r="G84" s="81"/>
      <c r="H84" s="81"/>
      <c r="I84" s="81"/>
      <c r="J84" s="81"/>
      <c r="K84" s="81"/>
      <c r="L84" s="81"/>
      <c r="M84" s="142"/>
      <c r="N84" s="142"/>
    </row>
    <row r="85" spans="1:14" s="4" customFormat="1" ht="15" customHeight="1" x14ac:dyDescent="0.15">
      <c r="A85" s="259" t="s">
        <v>74</v>
      </c>
      <c r="B85" s="260"/>
      <c r="C85" s="227" t="s">
        <v>39</v>
      </c>
      <c r="D85" s="12">
        <v>1</v>
      </c>
      <c r="E85" s="12">
        <v>2</v>
      </c>
      <c r="F85" s="12">
        <v>3</v>
      </c>
      <c r="G85" s="12">
        <v>4</v>
      </c>
      <c r="H85" s="12">
        <v>5</v>
      </c>
      <c r="I85" s="288" t="s">
        <v>22</v>
      </c>
      <c r="J85" s="134" t="s">
        <v>4</v>
      </c>
      <c r="K85" s="12">
        <v>3</v>
      </c>
      <c r="L85" s="12" t="s">
        <v>7</v>
      </c>
      <c r="M85" s="170"/>
      <c r="N85" s="170"/>
    </row>
    <row r="86" spans="1:14" s="3" customFormat="1" ht="32.1" customHeight="1" x14ac:dyDescent="0.15">
      <c r="A86" s="286"/>
      <c r="B86" s="287"/>
      <c r="C86" s="228"/>
      <c r="D86" s="46" t="s">
        <v>14</v>
      </c>
      <c r="E86" s="46" t="s">
        <v>10</v>
      </c>
      <c r="F86" s="46" t="s">
        <v>28</v>
      </c>
      <c r="G86" s="46" t="s">
        <v>11</v>
      </c>
      <c r="H86" s="46" t="s">
        <v>123</v>
      </c>
      <c r="I86" s="301"/>
      <c r="J86" s="41" t="s">
        <v>24</v>
      </c>
      <c r="K86" s="46" t="s">
        <v>28</v>
      </c>
      <c r="L86" s="46" t="s">
        <v>15</v>
      </c>
      <c r="M86" s="142"/>
      <c r="N86" s="142"/>
    </row>
    <row r="87" spans="1:14" s="4" customFormat="1" ht="15" customHeight="1" x14ac:dyDescent="0.15">
      <c r="A87" s="273" t="s">
        <v>229</v>
      </c>
      <c r="B87" s="293" t="s">
        <v>103</v>
      </c>
      <c r="C87" s="227" t="s">
        <v>326</v>
      </c>
      <c r="D87" s="74">
        <v>107</v>
      </c>
      <c r="E87" s="74">
        <v>407</v>
      </c>
      <c r="F87" s="74">
        <v>921</v>
      </c>
      <c r="G87" s="88">
        <v>157</v>
      </c>
      <c r="H87" s="74">
        <v>141</v>
      </c>
      <c r="I87" s="125">
        <v>45</v>
      </c>
      <c r="J87" s="92">
        <f>+D87+E87</f>
        <v>514</v>
      </c>
      <c r="K87" s="74">
        <f t="shared" ref="K87:K98" si="26">+F87</f>
        <v>921</v>
      </c>
      <c r="L87" s="74">
        <f t="shared" ref="L87:L98" si="27">+G87+H87</f>
        <v>298</v>
      </c>
      <c r="M87" s="170"/>
      <c r="N87" s="170"/>
    </row>
    <row r="88" spans="1:14" s="3" customFormat="1" ht="15" customHeight="1" x14ac:dyDescent="0.15">
      <c r="A88" s="273"/>
      <c r="B88" s="293"/>
      <c r="C88" s="228"/>
      <c r="D88" s="75">
        <f t="shared" ref="D88:G88" si="28">+D87/SUM($D87:$I87)*100</f>
        <v>6.0179977502812152</v>
      </c>
      <c r="E88" s="75">
        <f t="shared" si="28"/>
        <v>22.890888638920135</v>
      </c>
      <c r="F88" s="75">
        <f t="shared" si="28"/>
        <v>51.799775028121488</v>
      </c>
      <c r="G88" s="110">
        <f t="shared" si="28"/>
        <v>8.8301462317210344</v>
      </c>
      <c r="H88" s="75">
        <f>+H87/SUM($D87:$I87)*100</f>
        <v>7.9302587176602923</v>
      </c>
      <c r="I88" s="126">
        <f>+I87/SUM($D87:$I87)*100</f>
        <v>2.5309336332958381</v>
      </c>
      <c r="J88" s="75">
        <f>+D88+E88</f>
        <v>28.908886389201349</v>
      </c>
      <c r="K88" s="75">
        <f t="shared" si="26"/>
        <v>51.799775028121488</v>
      </c>
      <c r="L88" s="75">
        <f t="shared" si="27"/>
        <v>16.760404949381325</v>
      </c>
      <c r="M88" s="142"/>
      <c r="N88" s="142"/>
    </row>
    <row r="89" spans="1:14" s="4" customFormat="1" ht="15" customHeight="1" x14ac:dyDescent="0.15">
      <c r="A89" s="273"/>
      <c r="B89" s="293"/>
      <c r="C89" s="227" t="s">
        <v>223</v>
      </c>
      <c r="D89" s="74">
        <v>160</v>
      </c>
      <c r="E89" s="74">
        <v>497</v>
      </c>
      <c r="F89" s="74">
        <v>917</v>
      </c>
      <c r="G89" s="88">
        <v>148</v>
      </c>
      <c r="H89" s="74">
        <v>90</v>
      </c>
      <c r="I89" s="125">
        <v>71</v>
      </c>
      <c r="J89" s="92">
        <f t="shared" ref="J89:J98" si="29">+D89+E89</f>
        <v>657</v>
      </c>
      <c r="K89" s="74">
        <f t="shared" si="26"/>
        <v>917</v>
      </c>
      <c r="L89" s="74">
        <f t="shared" si="27"/>
        <v>238</v>
      </c>
      <c r="M89" s="170"/>
      <c r="N89" s="170"/>
    </row>
    <row r="90" spans="1:14" s="3" customFormat="1" ht="15" customHeight="1" x14ac:dyDescent="0.15">
      <c r="A90" s="273"/>
      <c r="B90" s="293"/>
      <c r="C90" s="228"/>
      <c r="D90" s="75">
        <f t="shared" ref="D90:I90" si="30">+D89/SUM($D89:$I89)*100</f>
        <v>8.4970791290493892</v>
      </c>
      <c r="E90" s="75">
        <f t="shared" si="30"/>
        <v>26.394052044609666</v>
      </c>
      <c r="F90" s="75">
        <f t="shared" si="30"/>
        <v>48.698884758364315</v>
      </c>
      <c r="G90" s="110">
        <f t="shared" si="30"/>
        <v>7.8597981943706845</v>
      </c>
      <c r="H90" s="75">
        <f t="shared" si="30"/>
        <v>4.7796070100902819</v>
      </c>
      <c r="I90" s="126">
        <f t="shared" si="30"/>
        <v>3.7705788635156665</v>
      </c>
      <c r="J90" s="75">
        <f t="shared" si="29"/>
        <v>34.891131173659055</v>
      </c>
      <c r="K90" s="75">
        <f t="shared" si="26"/>
        <v>48.698884758364315</v>
      </c>
      <c r="L90" s="75">
        <f t="shared" si="27"/>
        <v>12.639405204460967</v>
      </c>
      <c r="M90" s="142"/>
      <c r="N90" s="142"/>
    </row>
    <row r="91" spans="1:14" s="4" customFormat="1" ht="15" customHeight="1" x14ac:dyDescent="0.15">
      <c r="A91" s="273"/>
      <c r="B91" s="293"/>
      <c r="C91" s="275" t="s">
        <v>177</v>
      </c>
      <c r="D91" s="74">
        <v>123</v>
      </c>
      <c r="E91" s="74">
        <v>494</v>
      </c>
      <c r="F91" s="74">
        <v>924</v>
      </c>
      <c r="G91" s="88">
        <v>149</v>
      </c>
      <c r="H91" s="74">
        <v>123</v>
      </c>
      <c r="I91" s="125">
        <v>152</v>
      </c>
      <c r="J91" s="92">
        <f t="shared" si="29"/>
        <v>617</v>
      </c>
      <c r="K91" s="74">
        <f t="shared" si="26"/>
        <v>924</v>
      </c>
      <c r="L91" s="74">
        <f t="shared" si="27"/>
        <v>272</v>
      </c>
      <c r="M91" s="170"/>
      <c r="N91" s="170"/>
    </row>
    <row r="92" spans="1:14" s="3" customFormat="1" ht="15" customHeight="1" x14ac:dyDescent="0.15">
      <c r="A92" s="273"/>
      <c r="B92" s="293"/>
      <c r="C92" s="276"/>
      <c r="D92" s="75">
        <f t="shared" ref="D92:I92" si="31">+D91/SUM($D91:$I91)*100</f>
        <v>6.2595419847328246</v>
      </c>
      <c r="E92" s="75">
        <f t="shared" si="31"/>
        <v>25.139949109414761</v>
      </c>
      <c r="F92" s="75">
        <f t="shared" si="31"/>
        <v>47.022900763358777</v>
      </c>
      <c r="G92" s="110">
        <f t="shared" si="31"/>
        <v>7.5826972010178118</v>
      </c>
      <c r="H92" s="75">
        <f t="shared" si="31"/>
        <v>6.2595419847328246</v>
      </c>
      <c r="I92" s="126">
        <f t="shared" si="31"/>
        <v>7.7353689567430024</v>
      </c>
      <c r="J92" s="137">
        <f t="shared" si="29"/>
        <v>31.399491094147585</v>
      </c>
      <c r="K92" s="75">
        <f t="shared" si="26"/>
        <v>47.022900763358777</v>
      </c>
      <c r="L92" s="75">
        <f t="shared" si="27"/>
        <v>13.842239185750635</v>
      </c>
      <c r="M92" s="142"/>
      <c r="N92" s="142"/>
    </row>
    <row r="93" spans="1:14" s="4" customFormat="1" ht="15" customHeight="1" x14ac:dyDescent="0.15">
      <c r="A93" s="268" t="s">
        <v>139</v>
      </c>
      <c r="B93" s="293" t="s">
        <v>191</v>
      </c>
      <c r="C93" s="227" t="s">
        <v>326</v>
      </c>
      <c r="D93" s="74">
        <v>156</v>
      </c>
      <c r="E93" s="74">
        <v>489</v>
      </c>
      <c r="F93" s="74">
        <v>812</v>
      </c>
      <c r="G93" s="88">
        <v>146</v>
      </c>
      <c r="H93" s="74">
        <v>134</v>
      </c>
      <c r="I93" s="125">
        <v>41</v>
      </c>
      <c r="J93" s="92">
        <f t="shared" si="29"/>
        <v>645</v>
      </c>
      <c r="K93" s="74">
        <f t="shared" si="26"/>
        <v>812</v>
      </c>
      <c r="L93" s="74">
        <f>+G93+H93</f>
        <v>280</v>
      </c>
      <c r="M93" s="170"/>
      <c r="N93" s="170"/>
    </row>
    <row r="94" spans="1:14" s="3" customFormat="1" ht="15" customHeight="1" x14ac:dyDescent="0.15">
      <c r="A94" s="269"/>
      <c r="B94" s="293"/>
      <c r="C94" s="228"/>
      <c r="D94" s="75">
        <f>+D93/SUM($D93:$I93)*100</f>
        <v>8.7739032620922384</v>
      </c>
      <c r="E94" s="75">
        <f>+E93/SUM($D93:$I93)*100</f>
        <v>27.502812148481443</v>
      </c>
      <c r="F94" s="75">
        <f t="shared" ref="F94:I94" si="32">+F93/SUM($D93:$I93)*100</f>
        <v>45.669291338582681</v>
      </c>
      <c r="G94" s="110">
        <f t="shared" si="32"/>
        <v>8.2114735658042743</v>
      </c>
      <c r="H94" s="75">
        <f t="shared" si="32"/>
        <v>7.5365579302587182</v>
      </c>
      <c r="I94" s="126">
        <f t="shared" si="32"/>
        <v>2.3059617547806521</v>
      </c>
      <c r="J94" s="137">
        <f t="shared" si="29"/>
        <v>36.276715410573679</v>
      </c>
      <c r="K94" s="75">
        <f t="shared" si="26"/>
        <v>45.669291338582681</v>
      </c>
      <c r="L94" s="75">
        <f>+G94+H94</f>
        <v>15.748031496062993</v>
      </c>
      <c r="M94" s="142"/>
      <c r="N94" s="142"/>
    </row>
    <row r="95" spans="1:14" s="4" customFormat="1" ht="15" customHeight="1" x14ac:dyDescent="0.15">
      <c r="A95" s="269"/>
      <c r="B95" s="293"/>
      <c r="C95" s="227" t="s">
        <v>223</v>
      </c>
      <c r="D95" s="74">
        <v>204</v>
      </c>
      <c r="E95" s="74">
        <v>588</v>
      </c>
      <c r="F95" s="74">
        <v>764</v>
      </c>
      <c r="G95" s="88">
        <v>157</v>
      </c>
      <c r="H95" s="74">
        <v>103</v>
      </c>
      <c r="I95" s="125">
        <v>67</v>
      </c>
      <c r="J95" s="92">
        <f t="shared" si="29"/>
        <v>792</v>
      </c>
      <c r="K95" s="74">
        <f t="shared" si="26"/>
        <v>764</v>
      </c>
      <c r="L95" s="74">
        <f t="shared" si="27"/>
        <v>260</v>
      </c>
      <c r="M95" s="170"/>
      <c r="N95" s="170"/>
    </row>
    <row r="96" spans="1:14" s="3" customFormat="1" ht="15" customHeight="1" x14ac:dyDescent="0.15">
      <c r="A96" s="269"/>
      <c r="B96" s="293"/>
      <c r="C96" s="228"/>
      <c r="D96" s="75">
        <f t="shared" ref="D96:I96" si="33">+D95/SUM($D95:$I95)*100</f>
        <v>10.833775889537971</v>
      </c>
      <c r="E96" s="75">
        <f t="shared" si="33"/>
        <v>31.226765799256505</v>
      </c>
      <c r="F96" s="75">
        <f t="shared" si="33"/>
        <v>40.573552841210834</v>
      </c>
      <c r="G96" s="110">
        <f t="shared" si="33"/>
        <v>8.3377588953797126</v>
      </c>
      <c r="H96" s="75">
        <f t="shared" si="33"/>
        <v>5.469994689325544</v>
      </c>
      <c r="I96" s="126">
        <f t="shared" si="33"/>
        <v>3.5581518852894316</v>
      </c>
      <c r="J96" s="137">
        <f t="shared" si="29"/>
        <v>42.060541688794473</v>
      </c>
      <c r="K96" s="75">
        <f t="shared" si="26"/>
        <v>40.573552841210834</v>
      </c>
      <c r="L96" s="75">
        <f t="shared" si="27"/>
        <v>13.807753584705257</v>
      </c>
      <c r="M96" s="142"/>
      <c r="N96" s="142"/>
    </row>
    <row r="97" spans="1:15" s="4" customFormat="1" ht="15" customHeight="1" x14ac:dyDescent="0.15">
      <c r="A97" s="269"/>
      <c r="B97" s="293"/>
      <c r="C97" s="275" t="s">
        <v>177</v>
      </c>
      <c r="D97" s="74">
        <v>168</v>
      </c>
      <c r="E97" s="74">
        <v>570</v>
      </c>
      <c r="F97" s="74">
        <v>826</v>
      </c>
      <c r="G97" s="88">
        <v>137</v>
      </c>
      <c r="H97" s="74">
        <v>131</v>
      </c>
      <c r="I97" s="125">
        <v>133</v>
      </c>
      <c r="J97" s="92">
        <f t="shared" si="29"/>
        <v>738</v>
      </c>
      <c r="K97" s="74">
        <f t="shared" si="26"/>
        <v>826</v>
      </c>
      <c r="L97" s="74">
        <f t="shared" si="27"/>
        <v>268</v>
      </c>
      <c r="M97" s="170"/>
      <c r="N97" s="170"/>
    </row>
    <row r="98" spans="1:15" s="3" customFormat="1" ht="15" customHeight="1" x14ac:dyDescent="0.15">
      <c r="A98" s="269"/>
      <c r="B98" s="293"/>
      <c r="C98" s="276"/>
      <c r="D98" s="75">
        <f t="shared" ref="D98:I98" si="34">+D97/SUM($D97:$I97)*100</f>
        <v>8.5496183206106871</v>
      </c>
      <c r="E98" s="75">
        <f t="shared" si="34"/>
        <v>29.007633587786259</v>
      </c>
      <c r="F98" s="75">
        <f t="shared" si="34"/>
        <v>42.035623409669206</v>
      </c>
      <c r="G98" s="110">
        <f t="shared" si="34"/>
        <v>6.9720101781170483</v>
      </c>
      <c r="H98" s="75">
        <f t="shared" si="34"/>
        <v>6.666666666666667</v>
      </c>
      <c r="I98" s="126">
        <f t="shared" si="34"/>
        <v>6.7684478371501271</v>
      </c>
      <c r="J98" s="137">
        <f t="shared" si="29"/>
        <v>37.55725190839695</v>
      </c>
      <c r="K98" s="75">
        <f t="shared" si="26"/>
        <v>42.035623409669206</v>
      </c>
      <c r="L98" s="75">
        <f t="shared" si="27"/>
        <v>13.638676844783715</v>
      </c>
      <c r="M98" s="142"/>
      <c r="N98" s="142"/>
    </row>
    <row r="99" spans="1:15" s="5" customFormat="1" ht="22.5" customHeight="1" x14ac:dyDescent="0.15">
      <c r="A99" s="23"/>
      <c r="B99" s="47"/>
      <c r="C99" s="26"/>
      <c r="D99" s="82"/>
      <c r="E99" s="82"/>
      <c r="F99" s="82"/>
      <c r="G99" s="82"/>
      <c r="H99" s="82"/>
      <c r="I99" s="82"/>
      <c r="J99" s="82"/>
      <c r="K99" s="82"/>
      <c r="L99" s="82"/>
      <c r="M99" s="171"/>
      <c r="N99" s="171"/>
    </row>
    <row r="100" spans="1:15" s="2" customFormat="1" ht="24" customHeight="1" x14ac:dyDescent="0.15">
      <c r="A100" s="283" t="s">
        <v>99</v>
      </c>
      <c r="B100" s="283"/>
      <c r="C100" s="283"/>
      <c r="D100" s="283"/>
      <c r="E100" s="283"/>
      <c r="F100" s="283"/>
      <c r="G100" s="283"/>
      <c r="H100" s="283"/>
      <c r="I100" s="283"/>
      <c r="J100" s="283"/>
      <c r="K100" s="283"/>
      <c r="L100" s="283"/>
      <c r="M100" s="169"/>
      <c r="N100" s="169"/>
    </row>
    <row r="101" spans="1:15" s="2" customFormat="1" ht="15" customHeight="1" x14ac:dyDescent="0.15">
      <c r="A101" s="259" t="s">
        <v>74</v>
      </c>
      <c r="B101" s="260"/>
      <c r="C101" s="269" t="s">
        <v>39</v>
      </c>
      <c r="D101" s="264" t="s">
        <v>232</v>
      </c>
      <c r="E101" s="264" t="s">
        <v>69</v>
      </c>
      <c r="F101" s="264" t="s">
        <v>183</v>
      </c>
      <c r="G101" s="264" t="s">
        <v>130</v>
      </c>
      <c r="H101" s="266" t="s">
        <v>26</v>
      </c>
      <c r="I101" s="330"/>
      <c r="J101" s="115"/>
      <c r="K101" s="11"/>
      <c r="L101" s="11"/>
      <c r="M101" s="11"/>
      <c r="N101" s="11"/>
      <c r="O101" s="169"/>
    </row>
    <row r="102" spans="1:15" s="3" customFormat="1" ht="24" customHeight="1" x14ac:dyDescent="0.15">
      <c r="A102" s="261"/>
      <c r="B102" s="262"/>
      <c r="C102" s="269"/>
      <c r="D102" s="265"/>
      <c r="E102" s="265"/>
      <c r="F102" s="265"/>
      <c r="G102" s="265"/>
      <c r="H102" s="267"/>
      <c r="I102" s="330"/>
      <c r="J102" s="331"/>
      <c r="K102" s="113"/>
      <c r="L102" s="113"/>
      <c r="M102" s="113"/>
      <c r="N102" s="113"/>
      <c r="O102" s="142"/>
    </row>
    <row r="103" spans="1:15" s="3" customFormat="1" ht="32.25" customHeight="1" x14ac:dyDescent="0.15">
      <c r="A103" s="286"/>
      <c r="B103" s="287"/>
      <c r="C103" s="269"/>
      <c r="D103" s="328"/>
      <c r="E103" s="328"/>
      <c r="F103" s="328"/>
      <c r="G103" s="328"/>
      <c r="H103" s="329"/>
      <c r="I103" s="330"/>
      <c r="J103" s="331"/>
      <c r="K103" s="113"/>
      <c r="L103" s="113"/>
      <c r="M103" s="113"/>
      <c r="N103" s="113"/>
      <c r="O103" s="142"/>
    </row>
    <row r="104" spans="1:15" s="3" customFormat="1" ht="15" customHeight="1" x14ac:dyDescent="0.15">
      <c r="A104" s="332" t="s">
        <v>143</v>
      </c>
      <c r="B104" s="270" t="s">
        <v>231</v>
      </c>
      <c r="C104" s="335" t="s">
        <v>326</v>
      </c>
      <c r="D104" s="83">
        <v>37</v>
      </c>
      <c r="E104" s="83">
        <v>204</v>
      </c>
      <c r="F104" s="83">
        <v>100</v>
      </c>
      <c r="G104" s="83">
        <v>1428</v>
      </c>
      <c r="H104" s="124">
        <v>9</v>
      </c>
      <c r="I104" s="139"/>
      <c r="J104" s="55"/>
      <c r="K104" s="113"/>
      <c r="L104" s="113"/>
      <c r="M104" s="113"/>
      <c r="N104" s="113"/>
      <c r="O104" s="142"/>
    </row>
    <row r="105" spans="1:15" s="3" customFormat="1" ht="15" customHeight="1" x14ac:dyDescent="0.15">
      <c r="A105" s="333"/>
      <c r="B105" s="271"/>
      <c r="C105" s="336"/>
      <c r="D105" s="84">
        <f>+D104/SUM($D104:$H104)*100</f>
        <v>2.0809898762654671</v>
      </c>
      <c r="E105" s="84">
        <f>+E104/SUM($D104:$H104)*100</f>
        <v>11.473565804274466</v>
      </c>
      <c r="F105" s="84">
        <f>+F104/SUM($D104:$H104)*100</f>
        <v>5.6242969628796402</v>
      </c>
      <c r="G105" s="84">
        <f>+G104/SUM($D104:$H104)*100</f>
        <v>80.314960629921259</v>
      </c>
      <c r="H105" s="84">
        <f>+H104/SUM($D104:$H104)*100</f>
        <v>0.50618672665916764</v>
      </c>
      <c r="I105" s="140"/>
      <c r="J105" s="55"/>
      <c r="K105" s="113"/>
      <c r="L105" s="113"/>
      <c r="M105" s="113"/>
      <c r="N105" s="113"/>
      <c r="O105" s="142"/>
    </row>
    <row r="106" spans="1:15" s="4" customFormat="1" ht="15" customHeight="1" x14ac:dyDescent="0.15">
      <c r="A106" s="333"/>
      <c r="B106" s="271"/>
      <c r="C106" s="335" t="s">
        <v>223</v>
      </c>
      <c r="D106" s="85">
        <v>46</v>
      </c>
      <c r="E106" s="85">
        <v>252</v>
      </c>
      <c r="F106" s="85">
        <v>94</v>
      </c>
      <c r="G106" s="85">
        <v>1484</v>
      </c>
      <c r="H106" s="85">
        <v>7</v>
      </c>
      <c r="I106" s="141"/>
      <c r="J106" s="116"/>
      <c r="K106" s="114"/>
      <c r="L106" s="114"/>
      <c r="M106" s="114"/>
      <c r="N106" s="114"/>
      <c r="O106" s="170"/>
    </row>
    <row r="107" spans="1:15" s="3" customFormat="1" ht="15" customHeight="1" x14ac:dyDescent="0.15">
      <c r="A107" s="333"/>
      <c r="B107" s="271"/>
      <c r="C107" s="336"/>
      <c r="D107" s="84">
        <f>+D106/SUM($D106:$H106)*100</f>
        <v>2.4429102496016992</v>
      </c>
      <c r="E107" s="84">
        <f>+E106/SUM($D106:$H106)*100</f>
        <v>13.382899628252787</v>
      </c>
      <c r="F107" s="84">
        <f>+F106/SUM($D106:$H106)*100</f>
        <v>4.9920339883165159</v>
      </c>
      <c r="G107" s="84">
        <f>+G106/SUM($D106:$H106)*100</f>
        <v>78.810408921933089</v>
      </c>
      <c r="H107" s="84">
        <f>+H106/SUM($D106:$H106)*100</f>
        <v>0.37174721189591076</v>
      </c>
      <c r="I107" s="140"/>
      <c r="J107" s="86"/>
      <c r="K107" s="113"/>
      <c r="L107" s="113"/>
      <c r="M107" s="113"/>
      <c r="N107" s="113"/>
      <c r="O107" s="142"/>
    </row>
    <row r="108" spans="1:15" s="4" customFormat="1" ht="15" customHeight="1" x14ac:dyDescent="0.15">
      <c r="A108" s="333"/>
      <c r="B108" s="271"/>
      <c r="C108" s="337" t="s">
        <v>177</v>
      </c>
      <c r="D108" s="85">
        <v>16</v>
      </c>
      <c r="E108" s="85">
        <v>237</v>
      </c>
      <c r="F108" s="85">
        <v>81</v>
      </c>
      <c r="G108" s="85">
        <v>1604</v>
      </c>
      <c r="H108" s="85">
        <v>27</v>
      </c>
      <c r="I108" s="141"/>
      <c r="J108" s="116"/>
      <c r="K108" s="114"/>
      <c r="L108" s="114"/>
      <c r="M108" s="114"/>
      <c r="N108" s="114"/>
      <c r="O108" s="170"/>
    </row>
    <row r="109" spans="1:15" s="3" customFormat="1" ht="15" customHeight="1" x14ac:dyDescent="0.15">
      <c r="A109" s="334"/>
      <c r="B109" s="272"/>
      <c r="C109" s="338"/>
      <c r="D109" s="84">
        <f>+D108/SUM($D108:$H108)*100</f>
        <v>0.81424936386768443</v>
      </c>
      <c r="E109" s="84">
        <f>+E108/SUM($D108:$H108)*100</f>
        <v>12.061068702290076</v>
      </c>
      <c r="F109" s="84">
        <f>+F108/SUM($D108:$H108)*100</f>
        <v>4.1221374045801529</v>
      </c>
      <c r="G109" s="84">
        <f>+G108/SUM($D108:$H108)*100</f>
        <v>81.628498727735362</v>
      </c>
      <c r="H109" s="84">
        <f>+H108/SUM($D108:$H108)*100</f>
        <v>1.3740458015267176</v>
      </c>
      <c r="I109" s="140"/>
      <c r="J109" s="86"/>
      <c r="K109" s="113"/>
      <c r="L109" s="113"/>
      <c r="M109" s="113"/>
      <c r="N109" s="113"/>
      <c r="O109" s="142"/>
    </row>
    <row r="110" spans="1:15" s="5" customFormat="1" ht="22.5" customHeight="1" x14ac:dyDescent="0.15">
      <c r="A110" s="23"/>
      <c r="B110" s="47"/>
      <c r="C110" s="60"/>
      <c r="D110" s="87"/>
      <c r="E110" s="87"/>
      <c r="F110" s="87"/>
      <c r="G110" s="82"/>
      <c r="H110" s="82"/>
      <c r="I110" s="82"/>
      <c r="J110" s="82"/>
      <c r="K110" s="82"/>
      <c r="L110" s="82"/>
      <c r="M110" s="171"/>
      <c r="N110" s="171"/>
    </row>
    <row r="111" spans="1:15" s="3" customFormat="1" ht="15.95" customHeight="1" x14ac:dyDescent="0.15">
      <c r="A111" s="259" t="s">
        <v>74</v>
      </c>
      <c r="B111" s="339"/>
      <c r="C111" s="269" t="s">
        <v>39</v>
      </c>
      <c r="D111" s="273" t="s">
        <v>158</v>
      </c>
      <c r="E111" s="273" t="s">
        <v>159</v>
      </c>
      <c r="F111" s="268" t="s">
        <v>22</v>
      </c>
      <c r="G111" s="115"/>
      <c r="H111" s="115"/>
      <c r="I111" s="142"/>
      <c r="J111" s="115"/>
      <c r="K111" s="115"/>
      <c r="L111" s="115"/>
      <c r="M111" s="142"/>
      <c r="N111" s="142"/>
    </row>
    <row r="112" spans="1:15" s="3" customFormat="1" ht="15.95" customHeight="1" x14ac:dyDescent="0.15">
      <c r="A112" s="340"/>
      <c r="B112" s="341"/>
      <c r="C112" s="269"/>
      <c r="D112" s="273"/>
      <c r="E112" s="273"/>
      <c r="F112" s="268"/>
      <c r="G112" s="55"/>
      <c r="H112" s="55"/>
      <c r="I112" s="142"/>
      <c r="J112" s="55"/>
      <c r="K112" s="55"/>
      <c r="L112" s="55"/>
      <c r="M112" s="142"/>
      <c r="N112" s="142"/>
    </row>
    <row r="113" spans="1:14" s="3" customFormat="1" ht="15" customHeight="1" x14ac:dyDescent="0.15">
      <c r="A113" s="273" t="s">
        <v>115</v>
      </c>
      <c r="B113" s="293" t="s">
        <v>30</v>
      </c>
      <c r="C113" s="227" t="s">
        <v>326</v>
      </c>
      <c r="D113" s="74">
        <v>880</v>
      </c>
      <c r="E113" s="74">
        <v>889</v>
      </c>
      <c r="F113" s="74">
        <v>9</v>
      </c>
      <c r="G113" s="55"/>
      <c r="H113" s="55"/>
      <c r="I113" s="142"/>
      <c r="J113" s="55"/>
      <c r="K113" s="55"/>
      <c r="L113" s="55"/>
      <c r="M113" s="142"/>
      <c r="N113" s="142"/>
    </row>
    <row r="114" spans="1:14" s="3" customFormat="1" ht="15" customHeight="1" x14ac:dyDescent="0.15">
      <c r="A114" s="273"/>
      <c r="B114" s="293"/>
      <c r="C114" s="228"/>
      <c r="D114" s="75">
        <f>+D113/SUM($D113:$F113)*100</f>
        <v>49.493813273340834</v>
      </c>
      <c r="E114" s="75">
        <f>+E113/SUM($D113:$F113)*100</f>
        <v>50</v>
      </c>
      <c r="F114" s="75">
        <f>+F113/SUM($D113:$F113)*100</f>
        <v>0.50618672665916764</v>
      </c>
      <c r="G114" s="55"/>
      <c r="H114" s="55"/>
      <c r="I114" s="142"/>
      <c r="J114" s="55"/>
      <c r="K114" s="55"/>
      <c r="L114" s="55"/>
      <c r="M114" s="142"/>
      <c r="N114" s="142"/>
    </row>
    <row r="115" spans="1:14" s="3" customFormat="1" ht="15" customHeight="1" x14ac:dyDescent="0.15">
      <c r="A115" s="273"/>
      <c r="B115" s="293"/>
      <c r="C115" s="227" t="s">
        <v>223</v>
      </c>
      <c r="D115" s="74">
        <v>963</v>
      </c>
      <c r="E115" s="74">
        <v>913</v>
      </c>
      <c r="F115" s="74">
        <v>7</v>
      </c>
      <c r="G115" s="116"/>
      <c r="H115" s="116"/>
      <c r="I115" s="142"/>
      <c r="J115" s="116"/>
      <c r="K115" s="116"/>
      <c r="L115" s="116"/>
      <c r="M115" s="142"/>
      <c r="N115" s="142"/>
    </row>
    <row r="116" spans="1:14" s="3" customFormat="1" ht="15" customHeight="1" x14ac:dyDescent="0.15">
      <c r="A116" s="273"/>
      <c r="B116" s="293"/>
      <c r="C116" s="228"/>
      <c r="D116" s="75">
        <f>+D115/SUM($D115:$F115)*100</f>
        <v>51.14179500796601</v>
      </c>
      <c r="E116" s="75">
        <f>+E115/SUM($D115:$F115)*100</f>
        <v>48.486457780138075</v>
      </c>
      <c r="F116" s="75">
        <f>+F115/SUM($D115:$F115)*100</f>
        <v>0.37174721189591076</v>
      </c>
      <c r="G116" s="117"/>
      <c r="H116" s="86"/>
      <c r="I116" s="142"/>
      <c r="J116" s="86"/>
      <c r="K116" s="86"/>
      <c r="L116" s="86"/>
      <c r="M116" s="142"/>
      <c r="N116" s="142"/>
    </row>
    <row r="117" spans="1:14" s="3" customFormat="1" ht="15" customHeight="1" x14ac:dyDescent="0.15">
      <c r="A117" s="273"/>
      <c r="B117" s="293"/>
      <c r="C117" s="275" t="s">
        <v>177</v>
      </c>
      <c r="D117" s="74">
        <v>1021</v>
      </c>
      <c r="E117" s="74">
        <v>923</v>
      </c>
      <c r="F117" s="74">
        <v>21</v>
      </c>
      <c r="G117" s="116"/>
      <c r="H117" s="116"/>
      <c r="I117" s="142"/>
      <c r="J117" s="116"/>
      <c r="K117" s="116"/>
      <c r="L117" s="116"/>
      <c r="M117" s="142"/>
      <c r="N117" s="142"/>
    </row>
    <row r="118" spans="1:14" s="3" customFormat="1" ht="15" customHeight="1" x14ac:dyDescent="0.15">
      <c r="A118" s="273"/>
      <c r="B118" s="293"/>
      <c r="C118" s="276"/>
      <c r="D118" s="75">
        <f>+D117/SUM($D117:$F117)*100</f>
        <v>51.959287531806616</v>
      </c>
      <c r="E118" s="75">
        <f>+E117/SUM($D117:$F117)*100</f>
        <v>46.972010178117046</v>
      </c>
      <c r="F118" s="75">
        <f>+F117/SUM($D117:$F117)*100</f>
        <v>1.0687022900763359</v>
      </c>
      <c r="G118" s="117"/>
      <c r="H118" s="86"/>
      <c r="I118" s="142"/>
      <c r="J118" s="86"/>
      <c r="K118" s="86"/>
      <c r="L118" s="86"/>
      <c r="M118" s="142"/>
      <c r="N118" s="142"/>
    </row>
    <row r="119" spans="1:14" s="3" customFormat="1" ht="22.5" customHeight="1" x14ac:dyDescent="0.15">
      <c r="A119" s="13"/>
      <c r="B119" s="42"/>
      <c r="C119" s="14"/>
      <c r="D119" s="76"/>
      <c r="E119" s="76"/>
      <c r="F119" s="76"/>
      <c r="G119" s="76"/>
      <c r="H119" s="76"/>
      <c r="I119" s="76"/>
      <c r="J119" s="76"/>
      <c r="K119" s="76"/>
      <c r="L119" s="76"/>
      <c r="M119" s="142"/>
      <c r="N119" s="142"/>
    </row>
    <row r="120" spans="1:14" s="3" customFormat="1" ht="15.95" customHeight="1" x14ac:dyDescent="0.15">
      <c r="A120" s="259" t="s">
        <v>74</v>
      </c>
      <c r="B120" s="339"/>
      <c r="C120" s="269" t="s">
        <v>39</v>
      </c>
      <c r="D120" s="273" t="s">
        <v>12</v>
      </c>
      <c r="E120" s="273" t="s">
        <v>187</v>
      </c>
      <c r="F120" s="268" t="s">
        <v>22</v>
      </c>
      <c r="G120" s="115"/>
      <c r="H120" s="115"/>
      <c r="I120" s="142"/>
      <c r="J120" s="115"/>
      <c r="K120" s="115"/>
      <c r="L120" s="115"/>
      <c r="M120" s="142"/>
      <c r="N120" s="142"/>
    </row>
    <row r="121" spans="1:14" s="3" customFormat="1" ht="15.95" customHeight="1" x14ac:dyDescent="0.15">
      <c r="A121" s="340"/>
      <c r="B121" s="341"/>
      <c r="C121" s="269"/>
      <c r="D121" s="273"/>
      <c r="E121" s="273"/>
      <c r="F121" s="268"/>
      <c r="G121" s="55"/>
      <c r="H121" s="55"/>
      <c r="I121" s="142"/>
      <c r="J121" s="55"/>
      <c r="K121" s="55"/>
      <c r="L121" s="55"/>
      <c r="M121" s="142"/>
      <c r="N121" s="142"/>
    </row>
    <row r="122" spans="1:14" s="3" customFormat="1" ht="15.95" customHeight="1" x14ac:dyDescent="0.15">
      <c r="A122" s="348" t="s">
        <v>214</v>
      </c>
      <c r="B122" s="270" t="s">
        <v>233</v>
      </c>
      <c r="C122" s="227" t="s">
        <v>326</v>
      </c>
      <c r="D122" s="88">
        <v>1117</v>
      </c>
      <c r="E122" s="70">
        <v>654</v>
      </c>
      <c r="F122" s="109">
        <v>7</v>
      </c>
      <c r="G122" s="55"/>
      <c r="H122" s="55"/>
      <c r="I122" s="142"/>
      <c r="J122" s="55"/>
      <c r="K122" s="55"/>
      <c r="L122" s="55"/>
      <c r="M122" s="142"/>
      <c r="N122" s="142"/>
    </row>
    <row r="123" spans="1:14" s="3" customFormat="1" ht="15.95" customHeight="1" x14ac:dyDescent="0.15">
      <c r="A123" s="349"/>
      <c r="B123" s="271"/>
      <c r="C123" s="228"/>
      <c r="D123" s="75">
        <f>+D122/SUM($D122:$F122)*100</f>
        <v>62.823397075365584</v>
      </c>
      <c r="E123" s="75">
        <f>+E122/SUM($D122:$F122)*100</f>
        <v>36.782902137232846</v>
      </c>
      <c r="F123" s="75">
        <f>+F122/SUM($D122:$F122)*100</f>
        <v>0.39370078740157477</v>
      </c>
      <c r="G123" s="55"/>
      <c r="H123" s="55"/>
      <c r="I123" s="142"/>
      <c r="J123" s="55"/>
      <c r="K123" s="55"/>
      <c r="L123" s="55"/>
      <c r="M123" s="142"/>
      <c r="N123" s="142"/>
    </row>
    <row r="124" spans="1:14" s="3" customFormat="1" ht="15.95" customHeight="1" x14ac:dyDescent="0.15">
      <c r="A124" s="349"/>
      <c r="B124" s="271"/>
      <c r="C124" s="227" t="s">
        <v>325</v>
      </c>
      <c r="D124" s="88">
        <v>1177</v>
      </c>
      <c r="E124" s="70">
        <v>697</v>
      </c>
      <c r="F124" s="109">
        <v>9</v>
      </c>
      <c r="G124" s="55"/>
      <c r="H124" s="55"/>
      <c r="I124" s="142"/>
      <c r="J124" s="55"/>
      <c r="K124" s="55"/>
      <c r="L124" s="55"/>
      <c r="M124" s="142"/>
      <c r="N124" s="142"/>
    </row>
    <row r="125" spans="1:14" s="3" customFormat="1" ht="15.95" customHeight="1" x14ac:dyDescent="0.15">
      <c r="A125" s="349"/>
      <c r="B125" s="271"/>
      <c r="C125" s="228"/>
      <c r="D125" s="75">
        <f>+D124/SUM($D124:$F124)*100</f>
        <v>62.506638343069568</v>
      </c>
      <c r="E125" s="75">
        <f>+E124/SUM($D124:$F124)*100</f>
        <v>37.0154009559214</v>
      </c>
      <c r="F125" s="75">
        <f>+F124/SUM($D124:$F124)*100</f>
        <v>0.47796070100902821</v>
      </c>
      <c r="G125" s="55"/>
      <c r="H125" s="55"/>
      <c r="I125" s="142"/>
      <c r="J125" s="55"/>
      <c r="K125" s="55"/>
      <c r="L125" s="55"/>
      <c r="M125" s="142"/>
      <c r="N125" s="142"/>
    </row>
    <row r="126" spans="1:14" s="3" customFormat="1" ht="16.5" customHeight="1" x14ac:dyDescent="0.15">
      <c r="A126" s="349"/>
      <c r="B126" s="271"/>
      <c r="C126" s="227" t="s">
        <v>329</v>
      </c>
      <c r="D126" s="74">
        <v>1274</v>
      </c>
      <c r="E126" s="74">
        <v>665</v>
      </c>
      <c r="F126" s="74">
        <v>26</v>
      </c>
      <c r="G126" s="55"/>
      <c r="H126" s="55"/>
      <c r="I126" s="142"/>
      <c r="J126" s="55"/>
      <c r="K126" s="55"/>
      <c r="L126" s="55"/>
      <c r="M126" s="142"/>
      <c r="N126" s="142"/>
    </row>
    <row r="127" spans="1:14" s="3" customFormat="1" ht="16.5" customHeight="1" x14ac:dyDescent="0.15">
      <c r="A127" s="350"/>
      <c r="B127" s="272"/>
      <c r="C127" s="228"/>
      <c r="D127" s="75">
        <f>+D126/SUM($D126:$F126)*100</f>
        <v>64.834605597964384</v>
      </c>
      <c r="E127" s="75">
        <f>+E126/SUM($D126:$F126)*100</f>
        <v>33.842239185750635</v>
      </c>
      <c r="F127" s="75">
        <f>+F126/SUM($D126:$F126)*100</f>
        <v>1.3231552162849873</v>
      </c>
      <c r="G127" s="55"/>
      <c r="H127" s="55"/>
      <c r="I127" s="142"/>
      <c r="J127" s="55"/>
      <c r="K127" s="55"/>
      <c r="L127" s="55"/>
      <c r="M127" s="142"/>
      <c r="N127" s="142"/>
    </row>
    <row r="128" spans="1:14" s="3" customFormat="1" ht="22.5" customHeight="1" x14ac:dyDescent="0.15">
      <c r="A128" s="25"/>
      <c r="B128" s="50"/>
      <c r="C128" s="61"/>
      <c r="D128" s="86"/>
      <c r="E128" s="86"/>
      <c r="F128" s="86"/>
      <c r="G128" s="55"/>
      <c r="H128" s="55"/>
      <c r="I128" s="142"/>
      <c r="J128" s="55"/>
      <c r="K128" s="55"/>
      <c r="L128" s="55"/>
      <c r="M128" s="142"/>
      <c r="N128" s="142"/>
    </row>
    <row r="129" spans="1:15" s="3" customFormat="1" ht="15.95" customHeight="1" x14ac:dyDescent="0.15">
      <c r="A129" s="259" t="s">
        <v>74</v>
      </c>
      <c r="B129" s="339"/>
      <c r="C129" s="269" t="s">
        <v>39</v>
      </c>
      <c r="D129" s="273" t="s">
        <v>234</v>
      </c>
      <c r="E129" s="273" t="s">
        <v>235</v>
      </c>
      <c r="F129" s="268" t="s">
        <v>89</v>
      </c>
      <c r="G129" s="268" t="s">
        <v>236</v>
      </c>
      <c r="H129" s="268" t="s">
        <v>136</v>
      </c>
      <c r="I129" s="268" t="s">
        <v>22</v>
      </c>
      <c r="J129" s="115"/>
      <c r="K129" s="115"/>
      <c r="L129" s="115"/>
      <c r="M129" s="142"/>
      <c r="N129" s="142"/>
    </row>
    <row r="130" spans="1:15" s="3" customFormat="1" ht="15.95" customHeight="1" x14ac:dyDescent="0.15">
      <c r="A130" s="340"/>
      <c r="B130" s="341"/>
      <c r="C130" s="269"/>
      <c r="D130" s="273"/>
      <c r="E130" s="273"/>
      <c r="F130" s="268"/>
      <c r="G130" s="268"/>
      <c r="H130" s="268"/>
      <c r="I130" s="268"/>
      <c r="J130" s="55"/>
      <c r="K130" s="55"/>
      <c r="L130" s="55"/>
      <c r="M130" s="142"/>
      <c r="N130" s="142"/>
    </row>
    <row r="131" spans="1:15" s="3" customFormat="1" ht="15.95" customHeight="1" x14ac:dyDescent="0.15">
      <c r="A131" s="351" t="s">
        <v>141</v>
      </c>
      <c r="B131" s="270" t="s">
        <v>193</v>
      </c>
      <c r="C131" s="227" t="s">
        <v>326</v>
      </c>
      <c r="D131" s="70">
        <v>251</v>
      </c>
      <c r="E131" s="70">
        <v>695</v>
      </c>
      <c r="F131" s="109">
        <v>509</v>
      </c>
      <c r="G131" s="109">
        <v>261</v>
      </c>
      <c r="H131" s="109">
        <v>53</v>
      </c>
      <c r="I131" s="109">
        <v>9</v>
      </c>
      <c r="J131" s="55"/>
      <c r="K131" s="55"/>
      <c r="L131" s="55"/>
      <c r="M131" s="142"/>
      <c r="N131" s="142"/>
    </row>
    <row r="132" spans="1:15" s="3" customFormat="1" ht="15.95" customHeight="1" x14ac:dyDescent="0.15">
      <c r="A132" s="352"/>
      <c r="B132" s="271"/>
      <c r="C132" s="228"/>
      <c r="D132" s="75">
        <f>+D131/SUM($D131:$I131)*100</f>
        <v>14.116985376827895</v>
      </c>
      <c r="E132" s="75">
        <f t="shared" ref="E132:H132" si="35">+E131/SUM($D131:$I131)*100</f>
        <v>39.088863892013499</v>
      </c>
      <c r="F132" s="75">
        <f>+F131/SUM($D131:$I131)*100</f>
        <v>28.627671541057371</v>
      </c>
      <c r="G132" s="75">
        <f t="shared" si="35"/>
        <v>14.679415073115862</v>
      </c>
      <c r="H132" s="75">
        <f t="shared" si="35"/>
        <v>2.9808773903262096</v>
      </c>
      <c r="I132" s="75">
        <f>+I131/SUM($D131:$I131)*100</f>
        <v>0.50618672665916764</v>
      </c>
      <c r="J132" s="55"/>
      <c r="K132" s="55"/>
      <c r="L132" s="55"/>
      <c r="M132" s="142"/>
      <c r="N132" s="142"/>
    </row>
    <row r="133" spans="1:15" s="3" customFormat="1" ht="15.95" customHeight="1" x14ac:dyDescent="0.15">
      <c r="A133" s="352"/>
      <c r="B133" s="271"/>
      <c r="C133" s="227" t="s">
        <v>325</v>
      </c>
      <c r="D133" s="70">
        <v>280</v>
      </c>
      <c r="E133" s="70">
        <v>746</v>
      </c>
      <c r="F133" s="109">
        <v>511</v>
      </c>
      <c r="G133" s="109">
        <v>262</v>
      </c>
      <c r="H133" s="109">
        <v>76</v>
      </c>
      <c r="I133" s="109">
        <v>8</v>
      </c>
      <c r="J133" s="55"/>
      <c r="K133" s="55"/>
      <c r="L133" s="55"/>
      <c r="M133" s="142"/>
      <c r="N133" s="142"/>
    </row>
    <row r="134" spans="1:15" s="3" customFormat="1" ht="15.95" customHeight="1" x14ac:dyDescent="0.15">
      <c r="A134" s="353"/>
      <c r="B134" s="272"/>
      <c r="C134" s="228"/>
      <c r="D134" s="75">
        <f t="shared" ref="D134:I134" si="36">+D133/SUM($D133:$I133)*100</f>
        <v>14.869888475836431</v>
      </c>
      <c r="E134" s="75">
        <f t="shared" si="36"/>
        <v>39.617631439192778</v>
      </c>
      <c r="F134" s="75">
        <f t="shared" si="36"/>
        <v>27.137546468401485</v>
      </c>
      <c r="G134" s="75">
        <f t="shared" si="36"/>
        <v>13.913967073818375</v>
      </c>
      <c r="H134" s="75">
        <f t="shared" si="36"/>
        <v>4.0361125862984597</v>
      </c>
      <c r="I134" s="75">
        <f t="shared" si="36"/>
        <v>0.42485395645246943</v>
      </c>
      <c r="J134" s="55"/>
      <c r="K134" s="55"/>
      <c r="L134" s="55"/>
      <c r="M134" s="142"/>
      <c r="N134" s="142"/>
    </row>
    <row r="135" spans="1:15" s="3" customFormat="1" ht="22.5" customHeight="1" x14ac:dyDescent="0.15">
      <c r="A135" s="13"/>
      <c r="B135" s="42"/>
      <c r="C135" s="14"/>
      <c r="D135" s="76"/>
      <c r="E135" s="76"/>
      <c r="F135" s="76"/>
      <c r="G135" s="76"/>
      <c r="H135" s="76"/>
      <c r="I135" s="76"/>
      <c r="J135" s="76"/>
      <c r="K135" s="76"/>
      <c r="L135" s="76"/>
      <c r="M135" s="142"/>
      <c r="N135" s="142"/>
    </row>
    <row r="136" spans="1:15" s="3" customFormat="1" ht="74.25" customHeight="1" x14ac:dyDescent="0.15">
      <c r="A136" s="284" t="s">
        <v>74</v>
      </c>
      <c r="B136" s="285"/>
      <c r="C136" s="62" t="s">
        <v>39</v>
      </c>
      <c r="D136" s="89" t="s">
        <v>160</v>
      </c>
      <c r="E136" s="20" t="s">
        <v>2</v>
      </c>
      <c r="F136" s="20" t="s">
        <v>211</v>
      </c>
      <c r="G136" s="20" t="s">
        <v>162</v>
      </c>
      <c r="H136" s="99" t="s">
        <v>26</v>
      </c>
      <c r="J136" s="38"/>
      <c r="M136" s="31"/>
      <c r="N136" s="31"/>
      <c r="O136" s="142"/>
    </row>
    <row r="137" spans="1:15" s="3" customFormat="1" ht="15" customHeight="1" x14ac:dyDescent="0.15">
      <c r="A137" s="342" t="s">
        <v>208</v>
      </c>
      <c r="B137" s="345" t="s">
        <v>200</v>
      </c>
      <c r="C137" s="227" t="s">
        <v>326</v>
      </c>
      <c r="D137" s="90">
        <v>411</v>
      </c>
      <c r="E137" s="88">
        <v>333</v>
      </c>
      <c r="F137" s="88">
        <v>384</v>
      </c>
      <c r="G137" s="88">
        <v>882</v>
      </c>
      <c r="H137" s="74">
        <v>26</v>
      </c>
      <c r="J137" s="173"/>
      <c r="M137" s="116"/>
      <c r="N137" s="31"/>
      <c r="O137" s="142"/>
    </row>
    <row r="138" spans="1:15" s="3" customFormat="1" ht="15" customHeight="1" x14ac:dyDescent="0.15">
      <c r="A138" s="343"/>
      <c r="B138" s="346"/>
      <c r="C138" s="228"/>
      <c r="D138" s="91">
        <f>+D137/1752*100</f>
        <v>23.458904109589042</v>
      </c>
      <c r="E138" s="91">
        <f t="shared" ref="E138:F138" si="37">+E137/1752*100</f>
        <v>19.006849315068493</v>
      </c>
      <c r="F138" s="91">
        <f t="shared" si="37"/>
        <v>21.917808219178081</v>
      </c>
      <c r="G138" s="91">
        <f>+G137/1752*100</f>
        <v>50.342465753424662</v>
      </c>
      <c r="H138" s="75" t="s">
        <v>213</v>
      </c>
      <c r="J138" s="86"/>
      <c r="M138" s="86"/>
      <c r="N138" s="86"/>
      <c r="O138" s="142"/>
    </row>
    <row r="139" spans="1:15" s="3" customFormat="1" ht="15" customHeight="1" x14ac:dyDescent="0.15">
      <c r="A139" s="343"/>
      <c r="B139" s="346"/>
      <c r="C139" s="227" t="s">
        <v>325</v>
      </c>
      <c r="D139" s="90">
        <v>466</v>
      </c>
      <c r="E139" s="88">
        <v>358</v>
      </c>
      <c r="F139" s="88">
        <v>383</v>
      </c>
      <c r="G139" s="88">
        <v>406</v>
      </c>
      <c r="H139" s="74">
        <v>26</v>
      </c>
      <c r="J139" s="173"/>
      <c r="M139" s="86"/>
      <c r="N139" s="86"/>
      <c r="O139" s="142"/>
    </row>
    <row r="140" spans="1:15" s="3" customFormat="1" ht="15" customHeight="1" x14ac:dyDescent="0.15">
      <c r="A140" s="343"/>
      <c r="B140" s="346"/>
      <c r="C140" s="228"/>
      <c r="D140" s="91">
        <f t="shared" ref="D140:E140" si="38">+D139/1857*100</f>
        <v>25.094238018309099</v>
      </c>
      <c r="E140" s="91">
        <f t="shared" si="38"/>
        <v>19.278406031233171</v>
      </c>
      <c r="F140" s="91">
        <f>+F139/1857*100</f>
        <v>20.624663435648895</v>
      </c>
      <c r="G140" s="91">
        <f>+G139/1857*100</f>
        <v>21.863220247711361</v>
      </c>
      <c r="H140" s="75" t="s">
        <v>213</v>
      </c>
      <c r="J140" s="86"/>
      <c r="M140" s="86"/>
      <c r="N140" s="86"/>
      <c r="O140" s="142"/>
    </row>
    <row r="141" spans="1:15" s="3" customFormat="1" ht="15" customHeight="1" x14ac:dyDescent="0.15">
      <c r="A141" s="343"/>
      <c r="B141" s="346"/>
      <c r="C141" s="227" t="s">
        <v>329</v>
      </c>
      <c r="D141" s="92">
        <v>515</v>
      </c>
      <c r="E141" s="74">
        <v>260</v>
      </c>
      <c r="F141" s="74">
        <v>386</v>
      </c>
      <c r="G141" s="74">
        <v>413</v>
      </c>
      <c r="H141" s="74">
        <v>67</v>
      </c>
      <c r="J141" s="116"/>
      <c r="M141" s="116"/>
      <c r="N141" s="116"/>
      <c r="O141" s="142"/>
    </row>
    <row r="142" spans="1:15" s="3" customFormat="1" ht="15" customHeight="1" x14ac:dyDescent="0.15">
      <c r="A142" s="344"/>
      <c r="B142" s="347"/>
      <c r="C142" s="228"/>
      <c r="D142" s="91">
        <f t="shared" ref="D142:E142" si="39">+D141/1898*100</f>
        <v>27.133825079030562</v>
      </c>
      <c r="E142" s="91">
        <f t="shared" si="39"/>
        <v>13.698630136986301</v>
      </c>
      <c r="F142" s="91">
        <f>+F141/1898*100</f>
        <v>20.337197049525816</v>
      </c>
      <c r="G142" s="91">
        <f>+G141/1898*100</f>
        <v>21.759747102212856</v>
      </c>
      <c r="H142" s="75" t="s">
        <v>213</v>
      </c>
      <c r="J142" s="86"/>
      <c r="M142" s="86"/>
      <c r="N142" s="86"/>
      <c r="O142" s="142"/>
    </row>
    <row r="143" spans="1:15" s="5" customFormat="1" ht="21" customHeight="1" x14ac:dyDescent="0.15">
      <c r="A143" s="26"/>
      <c r="B143" s="294" t="s">
        <v>348</v>
      </c>
      <c r="C143" s="294"/>
      <c r="D143" s="294"/>
      <c r="E143" s="294"/>
      <c r="F143" s="294"/>
      <c r="G143" s="294"/>
      <c r="H143" s="294"/>
      <c r="I143" s="294"/>
      <c r="J143" s="294"/>
      <c r="K143" s="294"/>
      <c r="L143" s="294"/>
      <c r="M143" s="171"/>
      <c r="N143" s="171"/>
    </row>
    <row r="144" spans="1:15" s="5" customFormat="1" ht="22.5" customHeight="1" x14ac:dyDescent="0.15">
      <c r="A144" s="26"/>
      <c r="B144" s="47"/>
      <c r="C144" s="18"/>
      <c r="D144" s="79"/>
      <c r="E144" s="79"/>
      <c r="F144" s="79"/>
      <c r="G144" s="79"/>
      <c r="H144" s="79"/>
      <c r="I144" s="79"/>
      <c r="J144" s="79"/>
      <c r="K144" s="79"/>
      <c r="L144" s="79"/>
      <c r="M144" s="171"/>
      <c r="N144" s="171"/>
    </row>
    <row r="145" spans="1:14" s="3" customFormat="1" ht="111.75" customHeight="1" x14ac:dyDescent="0.15">
      <c r="A145" s="284" t="s">
        <v>74</v>
      </c>
      <c r="B145" s="285"/>
      <c r="C145" s="62" t="s">
        <v>39</v>
      </c>
      <c r="D145" s="89" t="s">
        <v>164</v>
      </c>
      <c r="E145" s="20" t="s">
        <v>110</v>
      </c>
      <c r="F145" s="20" t="s">
        <v>19</v>
      </c>
      <c r="G145" s="20" t="s">
        <v>212</v>
      </c>
      <c r="H145" s="20" t="s">
        <v>228</v>
      </c>
      <c r="I145" s="20" t="s">
        <v>207</v>
      </c>
      <c r="J145" s="20" t="s">
        <v>162</v>
      </c>
      <c r="K145" s="99" t="s">
        <v>26</v>
      </c>
      <c r="M145" s="38"/>
    </row>
    <row r="146" spans="1:14" s="3" customFormat="1" ht="15" customHeight="1" x14ac:dyDescent="0.15">
      <c r="A146" s="342" t="s">
        <v>13</v>
      </c>
      <c r="B146" s="345" t="s">
        <v>330</v>
      </c>
      <c r="C146" s="227" t="s">
        <v>326</v>
      </c>
      <c r="D146" s="90">
        <v>776</v>
      </c>
      <c r="E146" s="88">
        <v>1144</v>
      </c>
      <c r="F146" s="88">
        <v>632</v>
      </c>
      <c r="G146" s="88">
        <v>283</v>
      </c>
      <c r="H146" s="88">
        <v>274</v>
      </c>
      <c r="I146" s="88">
        <v>302</v>
      </c>
      <c r="J146" s="224">
        <v>270</v>
      </c>
      <c r="K146" s="225">
        <v>10</v>
      </c>
      <c r="M146" s="173"/>
    </row>
    <row r="147" spans="1:14" s="3" customFormat="1" ht="15" customHeight="1" x14ac:dyDescent="0.15">
      <c r="A147" s="343"/>
      <c r="B147" s="346"/>
      <c r="C147" s="228"/>
      <c r="D147" s="75">
        <f>+D146/1768*100</f>
        <v>43.891402714932127</v>
      </c>
      <c r="E147" s="75">
        <f t="shared" ref="E147:J147" si="40">+E146/1768*100</f>
        <v>64.705882352941174</v>
      </c>
      <c r="F147" s="75">
        <f t="shared" si="40"/>
        <v>35.74660633484163</v>
      </c>
      <c r="G147" s="75">
        <f t="shared" si="40"/>
        <v>16.00678733031674</v>
      </c>
      <c r="H147" s="75">
        <f t="shared" si="40"/>
        <v>15.497737556561086</v>
      </c>
      <c r="I147" s="75">
        <f t="shared" si="40"/>
        <v>17.081447963800905</v>
      </c>
      <c r="J147" s="75">
        <f t="shared" si="40"/>
        <v>15.271493212669684</v>
      </c>
      <c r="K147" s="75" t="s">
        <v>213</v>
      </c>
      <c r="M147" s="86"/>
    </row>
    <row r="148" spans="1:14" s="3" customFormat="1" ht="15" customHeight="1" x14ac:dyDescent="0.15">
      <c r="A148" s="343"/>
      <c r="B148" s="346"/>
      <c r="C148" s="227" t="s">
        <v>223</v>
      </c>
      <c r="D148" s="90">
        <v>841</v>
      </c>
      <c r="E148" s="88">
        <v>1117</v>
      </c>
      <c r="F148" s="88">
        <v>620</v>
      </c>
      <c r="G148" s="88">
        <v>248</v>
      </c>
      <c r="H148" s="88">
        <v>304</v>
      </c>
      <c r="I148" s="88">
        <v>291</v>
      </c>
      <c r="J148" s="88">
        <v>210</v>
      </c>
      <c r="K148" s="74">
        <v>14</v>
      </c>
      <c r="M148" s="86"/>
    </row>
    <row r="149" spans="1:14" s="3" customFormat="1" ht="15" customHeight="1" x14ac:dyDescent="0.15">
      <c r="A149" s="343"/>
      <c r="B149" s="346"/>
      <c r="C149" s="228"/>
      <c r="D149" s="91">
        <f t="shared" ref="D149:I149" si="41">+D148/1869*100</f>
        <v>44.997324772605673</v>
      </c>
      <c r="E149" s="91">
        <f t="shared" si="41"/>
        <v>59.764579989299094</v>
      </c>
      <c r="F149" s="91">
        <f t="shared" si="41"/>
        <v>33.172819689673624</v>
      </c>
      <c r="G149" s="91">
        <f t="shared" si="41"/>
        <v>13.269127875869449</v>
      </c>
      <c r="H149" s="91">
        <f t="shared" si="41"/>
        <v>16.265382557517388</v>
      </c>
      <c r="I149" s="91">
        <f t="shared" si="41"/>
        <v>15.569823434991974</v>
      </c>
      <c r="J149" s="91">
        <f>+J148/1869*100</f>
        <v>11.235955056179774</v>
      </c>
      <c r="K149" s="75" t="s">
        <v>213</v>
      </c>
      <c r="M149" s="86"/>
    </row>
    <row r="150" spans="1:14" s="3" customFormat="1" ht="15" customHeight="1" x14ac:dyDescent="0.15">
      <c r="A150" s="343"/>
      <c r="B150" s="346"/>
      <c r="C150" s="227" t="s">
        <v>329</v>
      </c>
      <c r="D150" s="92">
        <v>874</v>
      </c>
      <c r="E150" s="74">
        <v>1145</v>
      </c>
      <c r="F150" s="74">
        <v>611</v>
      </c>
      <c r="G150" s="93">
        <v>251</v>
      </c>
      <c r="H150" s="93">
        <v>139</v>
      </c>
      <c r="I150" s="104" t="s">
        <v>213</v>
      </c>
      <c r="J150" s="93">
        <v>236</v>
      </c>
      <c r="K150" s="74">
        <v>43</v>
      </c>
      <c r="M150" s="86"/>
    </row>
    <row r="151" spans="1:14" s="3" customFormat="1" ht="15" customHeight="1" x14ac:dyDescent="0.15">
      <c r="A151" s="344"/>
      <c r="B151" s="347"/>
      <c r="C151" s="228"/>
      <c r="D151" s="91">
        <f t="shared" ref="D151" si="42">+D150/1922*100</f>
        <v>45.473465140478666</v>
      </c>
      <c r="E151" s="91">
        <f>+E150/1922*100</f>
        <v>59.573361082206034</v>
      </c>
      <c r="F151" s="91">
        <f>+F150/1922*100</f>
        <v>31.789802289281997</v>
      </c>
      <c r="G151" s="91">
        <f>+G150/1922*100</f>
        <v>13.059313215400625</v>
      </c>
      <c r="H151" s="91">
        <f>+H150/1922*100</f>
        <v>7.2320499479708626</v>
      </c>
      <c r="I151" s="75" t="s">
        <v>213</v>
      </c>
      <c r="J151" s="91">
        <f>+J150/1922*100</f>
        <v>12.278876170655566</v>
      </c>
      <c r="K151" s="75" t="s">
        <v>213</v>
      </c>
      <c r="M151" s="86"/>
    </row>
    <row r="152" spans="1:14" s="5" customFormat="1" ht="21" customHeight="1" x14ac:dyDescent="0.15">
      <c r="A152" s="26"/>
      <c r="B152" s="294" t="s">
        <v>349</v>
      </c>
      <c r="C152" s="294"/>
      <c r="D152" s="294"/>
      <c r="E152" s="294"/>
      <c r="F152" s="294"/>
      <c r="G152" s="294"/>
      <c r="H152" s="294"/>
      <c r="I152" s="294"/>
      <c r="J152" s="294"/>
      <c r="K152" s="294"/>
      <c r="L152" s="294"/>
      <c r="M152" s="171"/>
      <c r="N152" s="171"/>
    </row>
    <row r="153" spans="1:14" s="5" customFormat="1" ht="22.5" customHeight="1" x14ac:dyDescent="0.15">
      <c r="A153" s="26"/>
      <c r="B153" s="47"/>
      <c r="C153" s="18"/>
      <c r="D153" s="79"/>
      <c r="E153" s="79"/>
      <c r="F153" s="79"/>
      <c r="G153" s="79"/>
      <c r="H153" s="79"/>
      <c r="I153" s="79"/>
      <c r="J153" s="79"/>
      <c r="K153" s="79"/>
      <c r="L153" s="79"/>
      <c r="M153" s="171"/>
      <c r="N153" s="171"/>
    </row>
    <row r="154" spans="1:14" s="3" customFormat="1" ht="30.75" customHeight="1" x14ac:dyDescent="0.15">
      <c r="A154" s="298" t="s">
        <v>74</v>
      </c>
      <c r="B154" s="298"/>
      <c r="C154" s="269" t="s">
        <v>39</v>
      </c>
      <c r="D154" s="299" t="s">
        <v>166</v>
      </c>
      <c r="E154" s="299" t="s">
        <v>239</v>
      </c>
      <c r="F154" s="299" t="s">
        <v>241</v>
      </c>
      <c r="G154" s="299" t="s">
        <v>242</v>
      </c>
      <c r="H154" s="299" t="s">
        <v>26</v>
      </c>
      <c r="I154" s="142"/>
      <c r="J154" s="21"/>
      <c r="K154" s="21"/>
      <c r="L154" s="21"/>
      <c r="M154" s="142"/>
      <c r="N154" s="142"/>
    </row>
    <row r="155" spans="1:14" s="3" customFormat="1" ht="30.75" customHeight="1" x14ac:dyDescent="0.15">
      <c r="A155" s="298"/>
      <c r="B155" s="298"/>
      <c r="C155" s="269"/>
      <c r="D155" s="299"/>
      <c r="E155" s="299"/>
      <c r="F155" s="299"/>
      <c r="G155" s="299"/>
      <c r="H155" s="299"/>
      <c r="I155" s="142"/>
      <c r="J155" s="138"/>
      <c r="K155" s="138"/>
      <c r="L155" s="138"/>
      <c r="M155" s="142"/>
      <c r="N155" s="142"/>
    </row>
    <row r="156" spans="1:14" s="3" customFormat="1" ht="15" customHeight="1" x14ac:dyDescent="0.15">
      <c r="A156" s="299" t="s">
        <v>215</v>
      </c>
      <c r="B156" s="300" t="s">
        <v>243</v>
      </c>
      <c r="C156" s="227" t="s">
        <v>326</v>
      </c>
      <c r="D156" s="74">
        <v>1294</v>
      </c>
      <c r="E156" s="74">
        <v>163</v>
      </c>
      <c r="F156" s="74">
        <v>145</v>
      </c>
      <c r="G156" s="74">
        <v>167</v>
      </c>
      <c r="H156" s="74">
        <v>9</v>
      </c>
      <c r="I156" s="142"/>
      <c r="J156" s="138"/>
      <c r="K156" s="138"/>
      <c r="L156" s="138"/>
      <c r="M156" s="142"/>
      <c r="N156" s="142"/>
    </row>
    <row r="157" spans="1:14" s="3" customFormat="1" ht="15" customHeight="1" x14ac:dyDescent="0.15">
      <c r="A157" s="299"/>
      <c r="B157" s="300"/>
      <c r="C157" s="228"/>
      <c r="D157" s="75">
        <f>+D156/SUM($D156:$H156)*100</f>
        <v>72.77840269966255</v>
      </c>
      <c r="E157" s="75">
        <f>+E156/SUM($D156:$H156)*100</f>
        <v>9.1676040494938125</v>
      </c>
      <c r="F157" s="75">
        <f>+F156/SUM($D156:$H156)*100</f>
        <v>8.1552305961754783</v>
      </c>
      <c r="G157" s="75">
        <f>+G156/SUM($D156:$H156)*100</f>
        <v>9.3925759280089984</v>
      </c>
      <c r="H157" s="75">
        <f>+H156/SUM($D156:$H156)*100</f>
        <v>0.50618672665916764</v>
      </c>
      <c r="I157" s="142"/>
      <c r="J157" s="138"/>
      <c r="K157" s="138"/>
      <c r="L157" s="138"/>
      <c r="M157" s="142"/>
      <c r="N157" s="142"/>
    </row>
    <row r="158" spans="1:14" s="3" customFormat="1" ht="15" customHeight="1" x14ac:dyDescent="0.15">
      <c r="A158" s="299"/>
      <c r="B158" s="300"/>
      <c r="C158" s="227" t="s">
        <v>223</v>
      </c>
      <c r="D158" s="74">
        <v>1365</v>
      </c>
      <c r="E158" s="74">
        <v>180</v>
      </c>
      <c r="F158" s="74">
        <v>157</v>
      </c>
      <c r="G158" s="74">
        <v>170</v>
      </c>
      <c r="H158" s="74">
        <v>11</v>
      </c>
      <c r="I158" s="142"/>
      <c r="J158" s="138"/>
      <c r="K158" s="138"/>
      <c r="L158" s="142"/>
      <c r="M158" s="142"/>
      <c r="N158" s="142"/>
    </row>
    <row r="159" spans="1:14" s="3" customFormat="1" ht="15" customHeight="1" x14ac:dyDescent="0.15">
      <c r="A159" s="299"/>
      <c r="B159" s="300"/>
      <c r="C159" s="228"/>
      <c r="D159" s="75">
        <f>+D158/SUM($D158:$H158)*100</f>
        <v>72.490706319702596</v>
      </c>
      <c r="E159" s="75">
        <f>+E158/SUM($D158:$H158)*100</f>
        <v>9.5592140201805638</v>
      </c>
      <c r="F159" s="75">
        <f>+F158/SUM($D158:$H158)*100</f>
        <v>8.3377588953797126</v>
      </c>
      <c r="G159" s="75">
        <f>+G158/SUM($D158:$H158)*100</f>
        <v>9.0281465746149756</v>
      </c>
      <c r="H159" s="75">
        <f>+H158/SUM($D158:$H158)*100</f>
        <v>0.58417419012214555</v>
      </c>
      <c r="I159" s="142"/>
      <c r="J159" s="138"/>
      <c r="K159" s="138"/>
      <c r="L159" s="142"/>
      <c r="M159" s="142"/>
      <c r="N159" s="142"/>
    </row>
    <row r="160" spans="1:14" s="3" customFormat="1" ht="15" customHeight="1" x14ac:dyDescent="0.15">
      <c r="A160" s="299"/>
      <c r="B160" s="300"/>
      <c r="C160" s="275" t="s">
        <v>177</v>
      </c>
      <c r="D160" s="74">
        <v>1424</v>
      </c>
      <c r="E160" s="74">
        <v>182</v>
      </c>
      <c r="F160" s="74">
        <v>159</v>
      </c>
      <c r="G160" s="74">
        <v>159</v>
      </c>
      <c r="H160" s="74">
        <v>41</v>
      </c>
      <c r="I160" s="142"/>
      <c r="J160" s="138"/>
      <c r="K160" s="138"/>
      <c r="L160" s="142"/>
      <c r="M160" s="142"/>
      <c r="N160" s="142"/>
    </row>
    <row r="161" spans="1:14" s="3" customFormat="1" ht="15" customHeight="1" x14ac:dyDescent="0.15">
      <c r="A161" s="299"/>
      <c r="B161" s="300"/>
      <c r="C161" s="276"/>
      <c r="D161" s="75">
        <f>+D160/SUM($D160:$H160)*100</f>
        <v>72.468193384223923</v>
      </c>
      <c r="E161" s="75">
        <f>+E160/SUM($D160:$H160)*100</f>
        <v>9.2620865139949107</v>
      </c>
      <c r="F161" s="75">
        <f>+F160/SUM($D160:$H160)*100</f>
        <v>8.0916030534351151</v>
      </c>
      <c r="G161" s="75">
        <f>+G160/SUM($D160:$H160)*100</f>
        <v>8.0916030534351151</v>
      </c>
      <c r="H161" s="75">
        <f>+H160/SUM($D160:$H160)*100</f>
        <v>2.0865139949109412</v>
      </c>
      <c r="I161" s="142"/>
      <c r="J161" s="138"/>
      <c r="K161" s="138"/>
      <c r="L161" s="142"/>
      <c r="M161" s="142"/>
      <c r="N161" s="142"/>
    </row>
    <row r="162" spans="1:14" s="5" customFormat="1" ht="22.5" customHeight="1" x14ac:dyDescent="0.15">
      <c r="A162" s="26"/>
      <c r="B162" s="47"/>
      <c r="C162" s="18"/>
      <c r="D162" s="79"/>
      <c r="E162" s="79"/>
      <c r="F162" s="79"/>
      <c r="G162" s="79"/>
      <c r="H162" s="79"/>
      <c r="I162" s="79"/>
      <c r="J162" s="79"/>
      <c r="K162" s="79"/>
      <c r="L162" s="79"/>
      <c r="M162" s="171"/>
      <c r="N162" s="171"/>
    </row>
    <row r="163" spans="1:14" s="3" customFormat="1" ht="15" customHeight="1" x14ac:dyDescent="0.15">
      <c r="A163" s="259" t="s">
        <v>74</v>
      </c>
      <c r="B163" s="260"/>
      <c r="C163" s="227" t="s">
        <v>39</v>
      </c>
      <c r="D163" s="12">
        <v>1</v>
      </c>
      <c r="E163" s="12">
        <v>2</v>
      </c>
      <c r="F163" s="12">
        <v>3</v>
      </c>
      <c r="G163" s="12">
        <v>4</v>
      </c>
      <c r="H163" s="12">
        <v>5</v>
      </c>
      <c r="I163" s="288" t="s">
        <v>22</v>
      </c>
      <c r="J163" s="155" t="s">
        <v>4</v>
      </c>
      <c r="K163" s="12">
        <v>3</v>
      </c>
      <c r="L163" s="12" t="s">
        <v>7</v>
      </c>
      <c r="M163" s="142"/>
      <c r="N163" s="142"/>
    </row>
    <row r="164" spans="1:14" s="3" customFormat="1" ht="32.1" customHeight="1" x14ac:dyDescent="0.15">
      <c r="A164" s="286"/>
      <c r="B164" s="287"/>
      <c r="C164" s="263"/>
      <c r="D164" s="45" t="s">
        <v>144</v>
      </c>
      <c r="E164" s="45" t="s">
        <v>132</v>
      </c>
      <c r="F164" s="45" t="s">
        <v>35</v>
      </c>
      <c r="G164" s="45" t="s">
        <v>133</v>
      </c>
      <c r="H164" s="45" t="s">
        <v>135</v>
      </c>
      <c r="I164" s="301"/>
      <c r="J164" s="40" t="s">
        <v>144</v>
      </c>
      <c r="K164" s="45" t="s">
        <v>35</v>
      </c>
      <c r="L164" s="45" t="s">
        <v>135</v>
      </c>
      <c r="M164" s="142"/>
      <c r="N164" s="142"/>
    </row>
    <row r="165" spans="1:14" s="4" customFormat="1" ht="15" customHeight="1" x14ac:dyDescent="0.15">
      <c r="A165" s="268" t="s">
        <v>161</v>
      </c>
      <c r="B165" s="293" t="s">
        <v>157</v>
      </c>
      <c r="C165" s="227" t="s">
        <v>326</v>
      </c>
      <c r="D165" s="74">
        <v>177</v>
      </c>
      <c r="E165" s="74">
        <v>446</v>
      </c>
      <c r="F165" s="74">
        <v>746</v>
      </c>
      <c r="G165" s="88">
        <v>326</v>
      </c>
      <c r="H165" s="74">
        <v>72</v>
      </c>
      <c r="I165" s="125">
        <v>11</v>
      </c>
      <c r="J165" s="92">
        <f>+D165+E165</f>
        <v>623</v>
      </c>
      <c r="K165" s="74">
        <f t="shared" ref="K165:K170" si="43">+F165</f>
        <v>746</v>
      </c>
      <c r="L165" s="74">
        <f>+G165+H165</f>
        <v>398</v>
      </c>
      <c r="M165" s="170"/>
      <c r="N165" s="170"/>
    </row>
    <row r="166" spans="1:14" s="3" customFormat="1" ht="15" customHeight="1" x14ac:dyDescent="0.15">
      <c r="A166" s="269"/>
      <c r="B166" s="293"/>
      <c r="C166" s="228"/>
      <c r="D166" s="75">
        <f t="shared" ref="D166:H166" si="44">+D165/SUM($D165:$I165)*100</f>
        <v>9.9550056242969625</v>
      </c>
      <c r="E166" s="75">
        <f>+E165/SUM($D165:$I165)*100</f>
        <v>25.084364454443193</v>
      </c>
      <c r="F166" s="75">
        <f t="shared" si="44"/>
        <v>41.957255343082117</v>
      </c>
      <c r="G166" s="110">
        <f t="shared" si="44"/>
        <v>18.335208098987625</v>
      </c>
      <c r="H166" s="75">
        <f t="shared" si="44"/>
        <v>4.0494938132733411</v>
      </c>
      <c r="I166" s="126">
        <f>+I165/SUM($D165:$I165)*100</f>
        <v>0.6186726659167604</v>
      </c>
      <c r="J166" s="137">
        <f>+D166+E166</f>
        <v>35.039370078740156</v>
      </c>
      <c r="K166" s="75">
        <f t="shared" si="43"/>
        <v>41.957255343082117</v>
      </c>
      <c r="L166" s="75">
        <f>+G166+H166</f>
        <v>22.384701912260965</v>
      </c>
      <c r="M166" s="142"/>
      <c r="N166" s="142"/>
    </row>
    <row r="167" spans="1:14" s="4" customFormat="1" ht="15" customHeight="1" x14ac:dyDescent="0.15">
      <c r="A167" s="269"/>
      <c r="B167" s="293"/>
      <c r="C167" s="227" t="s">
        <v>223</v>
      </c>
      <c r="D167" s="74">
        <v>194</v>
      </c>
      <c r="E167" s="74">
        <v>439</v>
      </c>
      <c r="F167" s="74">
        <v>809</v>
      </c>
      <c r="G167" s="88">
        <v>343</v>
      </c>
      <c r="H167" s="74">
        <v>86</v>
      </c>
      <c r="I167" s="125">
        <v>12</v>
      </c>
      <c r="J167" s="92">
        <f t="shared" ref="J167:J170" si="45">+D167+E167</f>
        <v>633</v>
      </c>
      <c r="K167" s="74">
        <f t="shared" si="43"/>
        <v>809</v>
      </c>
      <c r="L167" s="74">
        <f t="shared" ref="L167:L170" si="46">+G167+H167</f>
        <v>429</v>
      </c>
      <c r="M167" s="170"/>
      <c r="N167" s="170"/>
    </row>
    <row r="168" spans="1:14" s="3" customFormat="1" ht="15" customHeight="1" x14ac:dyDescent="0.15">
      <c r="A168" s="269"/>
      <c r="B168" s="293"/>
      <c r="C168" s="228"/>
      <c r="D168" s="75">
        <f t="shared" ref="D168:I168" si="47">+D167/SUM($D167:$I167)*100</f>
        <v>10.302708443972385</v>
      </c>
      <c r="E168" s="75">
        <f t="shared" si="47"/>
        <v>23.31386086032926</v>
      </c>
      <c r="F168" s="75">
        <f t="shared" si="47"/>
        <v>42.963356346255978</v>
      </c>
      <c r="G168" s="110">
        <f t="shared" si="47"/>
        <v>18.21561338289963</v>
      </c>
      <c r="H168" s="75">
        <f t="shared" si="47"/>
        <v>4.567180031864047</v>
      </c>
      <c r="I168" s="126">
        <f t="shared" si="47"/>
        <v>0.63728093467870417</v>
      </c>
      <c r="J168" s="137">
        <f t="shared" si="45"/>
        <v>33.616569304301649</v>
      </c>
      <c r="K168" s="75">
        <f t="shared" si="43"/>
        <v>42.963356346255978</v>
      </c>
      <c r="L168" s="75">
        <f t="shared" si="46"/>
        <v>22.782793414763677</v>
      </c>
      <c r="M168" s="142"/>
      <c r="N168" s="142"/>
    </row>
    <row r="169" spans="1:14" s="4" customFormat="1" ht="15" customHeight="1" x14ac:dyDescent="0.15">
      <c r="A169" s="269"/>
      <c r="B169" s="293"/>
      <c r="C169" s="275" t="s">
        <v>177</v>
      </c>
      <c r="D169" s="74">
        <v>199</v>
      </c>
      <c r="E169" s="74">
        <v>576</v>
      </c>
      <c r="F169" s="74">
        <v>726</v>
      </c>
      <c r="G169" s="88">
        <v>339</v>
      </c>
      <c r="H169" s="74">
        <v>85</v>
      </c>
      <c r="I169" s="125">
        <v>40</v>
      </c>
      <c r="J169" s="92">
        <f t="shared" si="45"/>
        <v>775</v>
      </c>
      <c r="K169" s="74">
        <f t="shared" si="43"/>
        <v>726</v>
      </c>
      <c r="L169" s="74">
        <f t="shared" si="46"/>
        <v>424</v>
      </c>
      <c r="M169" s="170"/>
      <c r="N169" s="170"/>
    </row>
    <row r="170" spans="1:14" s="3" customFormat="1" ht="15" customHeight="1" x14ac:dyDescent="0.15">
      <c r="A170" s="269"/>
      <c r="B170" s="293"/>
      <c r="C170" s="276"/>
      <c r="D170" s="75">
        <f t="shared" ref="D170:I170" si="48">+D169/SUM($D169:$I169)*100</f>
        <v>10.127226463104327</v>
      </c>
      <c r="E170" s="75">
        <f t="shared" si="48"/>
        <v>29.312977099236644</v>
      </c>
      <c r="F170" s="75">
        <f t="shared" si="48"/>
        <v>36.946564885496187</v>
      </c>
      <c r="G170" s="110">
        <f t="shared" si="48"/>
        <v>17.251908396946565</v>
      </c>
      <c r="H170" s="75">
        <f t="shared" si="48"/>
        <v>4.3256997455470731</v>
      </c>
      <c r="I170" s="126">
        <f t="shared" si="48"/>
        <v>2.0356234096692112</v>
      </c>
      <c r="J170" s="137">
        <f t="shared" si="45"/>
        <v>39.440203562340969</v>
      </c>
      <c r="K170" s="75">
        <f t="shared" si="43"/>
        <v>36.946564885496187</v>
      </c>
      <c r="L170" s="75">
        <f t="shared" si="46"/>
        <v>21.577608142493638</v>
      </c>
      <c r="M170" s="142"/>
      <c r="N170" s="142"/>
    </row>
    <row r="171" spans="1:14" s="3" customFormat="1" ht="22.5" customHeight="1" x14ac:dyDescent="0.15">
      <c r="A171" s="14"/>
      <c r="B171" s="42"/>
      <c r="C171" s="14"/>
      <c r="D171" s="76"/>
      <c r="E171" s="76"/>
      <c r="F171" s="76"/>
      <c r="G171" s="76"/>
      <c r="H171" s="76"/>
      <c r="I171" s="76"/>
      <c r="J171" s="76"/>
      <c r="K171" s="76"/>
      <c r="L171" s="76"/>
      <c r="M171" s="142"/>
      <c r="N171" s="142"/>
    </row>
    <row r="172" spans="1:14" s="3" customFormat="1" ht="15.95" customHeight="1" x14ac:dyDescent="0.15">
      <c r="A172" s="259" t="s">
        <v>74</v>
      </c>
      <c r="B172" s="260"/>
      <c r="C172" s="227" t="s">
        <v>39</v>
      </c>
      <c r="D172" s="299" t="s">
        <v>12</v>
      </c>
      <c r="E172" s="299" t="s">
        <v>187</v>
      </c>
      <c r="F172" s="299" t="s">
        <v>26</v>
      </c>
      <c r="G172" s="354"/>
      <c r="H172" s="354"/>
      <c r="I172" s="354"/>
      <c r="J172" s="354"/>
      <c r="K172" s="354"/>
      <c r="L172" s="21"/>
      <c r="M172" s="142"/>
      <c r="N172" s="142"/>
    </row>
    <row r="173" spans="1:14" s="3" customFormat="1" ht="15.95" customHeight="1" x14ac:dyDescent="0.15">
      <c r="A173" s="286"/>
      <c r="B173" s="287"/>
      <c r="C173" s="228"/>
      <c r="D173" s="299"/>
      <c r="E173" s="299"/>
      <c r="F173" s="299"/>
      <c r="G173" s="354"/>
      <c r="H173" s="354"/>
      <c r="I173" s="354"/>
      <c r="J173" s="354"/>
      <c r="K173" s="354"/>
      <c r="L173" s="138"/>
      <c r="M173" s="142"/>
      <c r="N173" s="142"/>
    </row>
    <row r="174" spans="1:14" s="3" customFormat="1" ht="15" customHeight="1" x14ac:dyDescent="0.15">
      <c r="A174" s="351" t="s">
        <v>137</v>
      </c>
      <c r="B174" s="355" t="s">
        <v>244</v>
      </c>
      <c r="C174" s="227" t="s">
        <v>326</v>
      </c>
      <c r="D174" s="88">
        <v>152</v>
      </c>
      <c r="E174" s="88">
        <v>1610</v>
      </c>
      <c r="F174" s="88">
        <v>16</v>
      </c>
      <c r="G174" s="38"/>
      <c r="H174" s="38"/>
      <c r="I174" s="38"/>
      <c r="J174" s="38"/>
      <c r="K174" s="38"/>
      <c r="L174" s="138"/>
      <c r="M174" s="142"/>
      <c r="N174" s="142"/>
    </row>
    <row r="175" spans="1:14" s="3" customFormat="1" ht="15" customHeight="1" x14ac:dyDescent="0.15">
      <c r="A175" s="352"/>
      <c r="B175" s="356"/>
      <c r="C175" s="228"/>
      <c r="D175" s="75">
        <f>+D174/SUM($D174:$F174)*100</f>
        <v>8.5489313835770542</v>
      </c>
      <c r="E175" s="75">
        <f>+E174/SUM($D174:$F174)*100</f>
        <v>90.551181102362193</v>
      </c>
      <c r="F175" s="75">
        <f>+F174/SUM($D174:$F174)*100</f>
        <v>0.89988751406074252</v>
      </c>
      <c r="G175" s="38"/>
      <c r="H175" s="38"/>
      <c r="I175" s="38"/>
      <c r="J175" s="38"/>
      <c r="K175" s="38"/>
      <c r="L175" s="138"/>
      <c r="M175" s="142"/>
      <c r="N175" s="142"/>
    </row>
    <row r="176" spans="1:14" s="3" customFormat="1" ht="15" customHeight="1" x14ac:dyDescent="0.15">
      <c r="A176" s="352"/>
      <c r="B176" s="356"/>
      <c r="C176" s="227" t="s">
        <v>325</v>
      </c>
      <c r="D176" s="88">
        <v>163</v>
      </c>
      <c r="E176" s="88">
        <v>1698</v>
      </c>
      <c r="F176" s="88">
        <v>22</v>
      </c>
      <c r="G176" s="38"/>
      <c r="H176" s="38"/>
      <c r="I176" s="38"/>
      <c r="J176" s="38"/>
      <c r="K176" s="38"/>
      <c r="L176" s="138"/>
      <c r="M176" s="142"/>
      <c r="N176" s="142"/>
    </row>
    <row r="177" spans="1:14" s="3" customFormat="1" ht="15" customHeight="1" x14ac:dyDescent="0.15">
      <c r="A177" s="352"/>
      <c r="B177" s="356"/>
      <c r="C177" s="228"/>
      <c r="D177" s="75">
        <f>+D176/SUM($D176:$F176)*100</f>
        <v>8.6563993627190658</v>
      </c>
      <c r="E177" s="75">
        <f>+E176/SUM($D176:$F176)*100</f>
        <v>90.175252257036647</v>
      </c>
      <c r="F177" s="75">
        <f>+F176/SUM($D176:$F176)*100</f>
        <v>1.1683483802442911</v>
      </c>
      <c r="G177" s="38"/>
      <c r="H177" s="38"/>
      <c r="I177" s="38"/>
      <c r="J177" s="38"/>
      <c r="K177" s="38"/>
      <c r="L177" s="138"/>
      <c r="M177" s="142"/>
      <c r="N177" s="142"/>
    </row>
    <row r="178" spans="1:14" s="3" customFormat="1" ht="15" customHeight="1" x14ac:dyDescent="0.15">
      <c r="A178" s="352"/>
      <c r="B178" s="356"/>
      <c r="C178" s="227" t="s">
        <v>329</v>
      </c>
      <c r="D178" s="74">
        <v>185</v>
      </c>
      <c r="E178" s="74">
        <v>1727</v>
      </c>
      <c r="F178" s="74">
        <v>53</v>
      </c>
      <c r="G178" s="116"/>
      <c r="H178" s="116"/>
      <c r="I178" s="116"/>
      <c r="J178" s="116"/>
      <c r="K178" s="116"/>
      <c r="L178" s="142"/>
      <c r="M178" s="142"/>
      <c r="N178" s="142"/>
    </row>
    <row r="179" spans="1:14" s="3" customFormat="1" ht="15" customHeight="1" x14ac:dyDescent="0.15">
      <c r="A179" s="353"/>
      <c r="B179" s="357"/>
      <c r="C179" s="228"/>
      <c r="D179" s="75">
        <f>+D178/SUM($D178:$F178)*100</f>
        <v>9.4147582697201013</v>
      </c>
      <c r="E179" s="75">
        <f>+E178/SUM($D178:$F178)*100</f>
        <v>87.888040712468197</v>
      </c>
      <c r="F179" s="75">
        <f>+F178/SUM($D178:$F178)*100</f>
        <v>2.6972010178117052</v>
      </c>
      <c r="G179" s="86"/>
      <c r="H179" s="86"/>
      <c r="I179" s="86"/>
      <c r="J179" s="86"/>
      <c r="K179" s="86"/>
      <c r="L179" s="142"/>
      <c r="M179" s="142"/>
      <c r="N179" s="142"/>
    </row>
    <row r="180" spans="1:14" s="3" customFormat="1" ht="15" customHeight="1" x14ac:dyDescent="0.15">
      <c r="A180" s="348" t="s">
        <v>188</v>
      </c>
      <c r="B180" s="345" t="s">
        <v>5</v>
      </c>
      <c r="C180" s="227" t="s">
        <v>326</v>
      </c>
      <c r="D180" s="88">
        <v>843</v>
      </c>
      <c r="E180" s="88">
        <v>909</v>
      </c>
      <c r="F180" s="88">
        <v>26</v>
      </c>
      <c r="G180" s="38"/>
      <c r="H180" s="38"/>
      <c r="I180" s="38"/>
      <c r="J180" s="38"/>
      <c r="K180" s="38"/>
      <c r="L180" s="138"/>
      <c r="M180" s="142"/>
      <c r="N180" s="142"/>
    </row>
    <row r="181" spans="1:14" s="3" customFormat="1" ht="15" customHeight="1" x14ac:dyDescent="0.15">
      <c r="A181" s="349"/>
      <c r="B181" s="346"/>
      <c r="C181" s="228"/>
      <c r="D181" s="75">
        <f>+D180/SUM($D180:$F180)*100</f>
        <v>47.412823397075364</v>
      </c>
      <c r="E181" s="75">
        <f>+E180/SUM($D180:$F180)*100</f>
        <v>51.124859392575928</v>
      </c>
      <c r="F181" s="75">
        <f>+F180/SUM($D180:$F180)*100</f>
        <v>1.4623172103487065</v>
      </c>
      <c r="G181" s="38"/>
      <c r="H181" s="38"/>
      <c r="I181" s="38"/>
      <c r="J181" s="38"/>
      <c r="K181" s="38"/>
      <c r="L181" s="138"/>
      <c r="M181" s="142"/>
      <c r="N181" s="142"/>
    </row>
    <row r="182" spans="1:14" s="3" customFormat="1" ht="15" customHeight="1" x14ac:dyDescent="0.15">
      <c r="A182" s="349"/>
      <c r="B182" s="346"/>
      <c r="C182" s="227" t="s">
        <v>325</v>
      </c>
      <c r="D182" s="88">
        <v>905</v>
      </c>
      <c r="E182" s="88">
        <v>949</v>
      </c>
      <c r="F182" s="88">
        <v>29</v>
      </c>
      <c r="G182" s="38"/>
      <c r="H182" s="38"/>
      <c r="I182" s="38"/>
      <c r="J182" s="38"/>
      <c r="K182" s="38"/>
      <c r="L182" s="138"/>
      <c r="M182" s="142"/>
      <c r="N182" s="142"/>
    </row>
    <row r="183" spans="1:14" s="3" customFormat="1" ht="15" customHeight="1" x14ac:dyDescent="0.15">
      <c r="A183" s="349"/>
      <c r="B183" s="346"/>
      <c r="C183" s="228"/>
      <c r="D183" s="75">
        <f>+D182/SUM($D182:$F182)*100</f>
        <v>48.061603823685608</v>
      </c>
      <c r="E183" s="75">
        <f>+E182/SUM($D182:$F182)*100</f>
        <v>50.398300584174194</v>
      </c>
      <c r="F183" s="75">
        <f>+F182/SUM($D182:$F182)*100</f>
        <v>1.5400955921402018</v>
      </c>
      <c r="G183" s="38"/>
      <c r="H183" s="38"/>
      <c r="I183" s="38"/>
      <c r="J183" s="38"/>
      <c r="K183" s="38"/>
      <c r="L183" s="138"/>
      <c r="M183" s="142"/>
      <c r="N183" s="142"/>
    </row>
    <row r="184" spans="1:14" s="3" customFormat="1" ht="15" customHeight="1" x14ac:dyDescent="0.15">
      <c r="A184" s="349"/>
      <c r="B184" s="346"/>
      <c r="C184" s="227" t="s">
        <v>329</v>
      </c>
      <c r="D184" s="74">
        <v>952</v>
      </c>
      <c r="E184" s="74">
        <v>939</v>
      </c>
      <c r="F184" s="74">
        <v>74</v>
      </c>
      <c r="G184" s="116"/>
      <c r="H184" s="116"/>
      <c r="I184" s="116"/>
      <c r="J184" s="116"/>
      <c r="K184" s="116"/>
      <c r="L184" s="142"/>
      <c r="M184" s="142"/>
      <c r="N184" s="142"/>
    </row>
    <row r="185" spans="1:14" s="3" customFormat="1" ht="15" customHeight="1" x14ac:dyDescent="0.15">
      <c r="A185" s="350"/>
      <c r="B185" s="347"/>
      <c r="C185" s="228"/>
      <c r="D185" s="75">
        <f>+D184/SUM($D184:$F184)*100</f>
        <v>48.447837150127228</v>
      </c>
      <c r="E185" s="75">
        <f>+E184/SUM($D184:$F184)*100</f>
        <v>47.786259541984734</v>
      </c>
      <c r="F185" s="75">
        <f>+F184/SUM($D184:$F184)*100</f>
        <v>3.7659033078880402</v>
      </c>
      <c r="G185" s="86"/>
      <c r="H185" s="86"/>
      <c r="I185" s="86"/>
      <c r="J185" s="86"/>
      <c r="K185" s="86"/>
      <c r="L185" s="142"/>
      <c r="M185" s="142"/>
      <c r="N185" s="142"/>
    </row>
    <row r="186" spans="1:14" s="3" customFormat="1" ht="15" customHeight="1" x14ac:dyDescent="0.15">
      <c r="A186" s="351" t="s">
        <v>46</v>
      </c>
      <c r="B186" s="355" t="s">
        <v>245</v>
      </c>
      <c r="C186" s="227" t="s">
        <v>326</v>
      </c>
      <c r="D186" s="88">
        <v>644</v>
      </c>
      <c r="E186" s="88">
        <v>1102</v>
      </c>
      <c r="F186" s="88">
        <v>32</v>
      </c>
      <c r="G186" s="38"/>
      <c r="H186" s="38"/>
      <c r="I186" s="38"/>
      <c r="J186" s="38"/>
      <c r="K186" s="38"/>
      <c r="L186" s="138"/>
      <c r="M186" s="142"/>
      <c r="N186" s="142"/>
    </row>
    <row r="187" spans="1:14" s="3" customFormat="1" ht="15" customHeight="1" x14ac:dyDescent="0.15">
      <c r="A187" s="352"/>
      <c r="B187" s="356"/>
      <c r="C187" s="228"/>
      <c r="D187" s="75">
        <f>+D186/SUM($D186:$F186)*100</f>
        <v>36.220472440944881</v>
      </c>
      <c r="E187" s="75">
        <f>+E186/SUM($D186:$F186)*100</f>
        <v>61.979752530933631</v>
      </c>
      <c r="F187" s="75">
        <f>+F186/SUM($D186:$F186)*100</f>
        <v>1.799775028121485</v>
      </c>
      <c r="G187" s="38"/>
      <c r="H187" s="38"/>
      <c r="I187" s="38"/>
      <c r="J187" s="38"/>
      <c r="K187" s="38"/>
      <c r="L187" s="138"/>
      <c r="M187" s="142"/>
      <c r="N187" s="142"/>
    </row>
    <row r="188" spans="1:14" s="3" customFormat="1" ht="15" customHeight="1" x14ac:dyDescent="0.15">
      <c r="A188" s="352"/>
      <c r="B188" s="356"/>
      <c r="C188" s="227" t="s">
        <v>325</v>
      </c>
      <c r="D188" s="88">
        <v>653</v>
      </c>
      <c r="E188" s="88">
        <v>1212</v>
      </c>
      <c r="F188" s="88">
        <v>18</v>
      </c>
      <c r="G188" s="38"/>
      <c r="H188" s="38"/>
      <c r="I188" s="38"/>
      <c r="J188" s="38"/>
      <c r="K188" s="38"/>
      <c r="L188" s="138"/>
      <c r="M188" s="142"/>
      <c r="N188" s="142"/>
    </row>
    <row r="189" spans="1:14" s="3" customFormat="1" ht="15" customHeight="1" x14ac:dyDescent="0.15">
      <c r="A189" s="352"/>
      <c r="B189" s="356"/>
      <c r="C189" s="228"/>
      <c r="D189" s="75">
        <f>+D188/SUM($D188:$F188)*100</f>
        <v>34.678704195432822</v>
      </c>
      <c r="E189" s="75">
        <f>+E188/SUM($D188:$F188)*100</f>
        <v>64.365374402549122</v>
      </c>
      <c r="F189" s="75">
        <f>+F188/SUM($D188:$F188)*100</f>
        <v>0.95592140201805642</v>
      </c>
      <c r="G189" s="38"/>
      <c r="H189" s="38"/>
      <c r="I189" s="38"/>
      <c r="J189" s="38"/>
      <c r="K189" s="38"/>
      <c r="L189" s="138"/>
      <c r="M189" s="142"/>
      <c r="N189" s="142"/>
    </row>
    <row r="190" spans="1:14" s="3" customFormat="1" ht="15" customHeight="1" x14ac:dyDescent="0.15">
      <c r="A190" s="352"/>
      <c r="B190" s="356"/>
      <c r="C190" s="227" t="s">
        <v>329</v>
      </c>
      <c r="D190" s="74">
        <v>630</v>
      </c>
      <c r="E190" s="74">
        <v>1263</v>
      </c>
      <c r="F190" s="74">
        <v>72</v>
      </c>
      <c r="G190" s="116"/>
      <c r="H190" s="116"/>
      <c r="I190" s="116"/>
      <c r="J190" s="116"/>
      <c r="K190" s="116"/>
      <c r="L190" s="142"/>
      <c r="M190" s="142"/>
      <c r="N190" s="142"/>
    </row>
    <row r="191" spans="1:14" s="3" customFormat="1" ht="15" customHeight="1" x14ac:dyDescent="0.15">
      <c r="A191" s="353"/>
      <c r="B191" s="357"/>
      <c r="C191" s="228"/>
      <c r="D191" s="75">
        <f>+D190/SUM($D190:$F190)*100</f>
        <v>32.061068702290072</v>
      </c>
      <c r="E191" s="75">
        <f>+E190/SUM($D190:$F190)*100</f>
        <v>64.274809160305352</v>
      </c>
      <c r="F191" s="75">
        <f>+F190/SUM($D190:$F190)*100</f>
        <v>3.6641221374045805</v>
      </c>
      <c r="G191" s="86"/>
      <c r="H191" s="86"/>
      <c r="I191" s="86"/>
      <c r="J191" s="86"/>
      <c r="K191" s="86"/>
      <c r="L191" s="142"/>
      <c r="M191" s="142"/>
      <c r="N191" s="142"/>
    </row>
    <row r="192" spans="1:14" s="3" customFormat="1" ht="22.5" customHeight="1" x14ac:dyDescent="0.15">
      <c r="A192" s="14"/>
      <c r="B192" s="42"/>
      <c r="C192" s="14"/>
      <c r="D192" s="76"/>
      <c r="E192" s="76"/>
      <c r="F192" s="76"/>
      <c r="G192" s="76"/>
      <c r="H192" s="76"/>
      <c r="I192" s="76"/>
      <c r="J192" s="76"/>
      <c r="K192" s="76"/>
      <c r="L192" s="76"/>
      <c r="M192" s="142"/>
      <c r="N192" s="142"/>
    </row>
    <row r="193" spans="1:14" s="3" customFormat="1" ht="15" customHeight="1" x14ac:dyDescent="0.15">
      <c r="A193" s="259" t="s">
        <v>74</v>
      </c>
      <c r="B193" s="260"/>
      <c r="C193" s="227" t="s">
        <v>39</v>
      </c>
      <c r="D193" s="12">
        <v>1</v>
      </c>
      <c r="E193" s="12">
        <v>2</v>
      </c>
      <c r="F193" s="12">
        <v>3</v>
      </c>
      <c r="G193" s="12">
        <v>4</v>
      </c>
      <c r="H193" s="12">
        <v>5</v>
      </c>
      <c r="I193" s="288" t="s">
        <v>22</v>
      </c>
      <c r="J193" s="155" t="s">
        <v>4</v>
      </c>
      <c r="K193" s="12">
        <v>3</v>
      </c>
      <c r="L193" s="12" t="s">
        <v>7</v>
      </c>
      <c r="M193" s="142"/>
      <c r="N193" s="142"/>
    </row>
    <row r="194" spans="1:14" s="3" customFormat="1" ht="32.1" customHeight="1" x14ac:dyDescent="0.15">
      <c r="A194" s="286"/>
      <c r="B194" s="287"/>
      <c r="C194" s="263"/>
      <c r="D194" s="45" t="s">
        <v>34</v>
      </c>
      <c r="E194" s="45" t="s">
        <v>131</v>
      </c>
      <c r="F194" s="45" t="s">
        <v>28</v>
      </c>
      <c r="G194" s="45" t="s">
        <v>125</v>
      </c>
      <c r="H194" s="45" t="s">
        <v>20</v>
      </c>
      <c r="I194" s="301"/>
      <c r="J194" s="40" t="s">
        <v>34</v>
      </c>
      <c r="K194" s="45" t="s">
        <v>28</v>
      </c>
      <c r="L194" s="45" t="s">
        <v>20</v>
      </c>
      <c r="M194" s="142"/>
      <c r="N194" s="142"/>
    </row>
    <row r="195" spans="1:14" s="4" customFormat="1" ht="15" customHeight="1" x14ac:dyDescent="0.15">
      <c r="A195" s="268" t="s">
        <v>184</v>
      </c>
      <c r="B195" s="293" t="s">
        <v>246</v>
      </c>
      <c r="C195" s="227" t="s">
        <v>326</v>
      </c>
      <c r="D195" s="74">
        <v>143</v>
      </c>
      <c r="E195" s="74">
        <v>595</v>
      </c>
      <c r="F195" s="74">
        <v>804</v>
      </c>
      <c r="G195" s="88">
        <v>149</v>
      </c>
      <c r="H195" s="74">
        <v>54</v>
      </c>
      <c r="I195" s="125">
        <v>33</v>
      </c>
      <c r="J195" s="92">
        <f t="shared" ref="J195:J200" si="49">+D195+E195</f>
        <v>738</v>
      </c>
      <c r="K195" s="74">
        <f t="shared" ref="K195:K200" si="50">+F195</f>
        <v>804</v>
      </c>
      <c r="L195" s="74">
        <f t="shared" ref="L195:L200" si="51">+G195+H195</f>
        <v>203</v>
      </c>
      <c r="M195" s="170"/>
      <c r="N195" s="170"/>
    </row>
    <row r="196" spans="1:14" s="3" customFormat="1" ht="15" customHeight="1" x14ac:dyDescent="0.15">
      <c r="A196" s="269"/>
      <c r="B196" s="293"/>
      <c r="C196" s="228"/>
      <c r="D196" s="75">
        <f t="shared" ref="D196:G196" si="52">+D195/SUM($D195:$I195)*100</f>
        <v>8.0427446569178862</v>
      </c>
      <c r="E196" s="75">
        <f t="shared" si="52"/>
        <v>33.464566929133859</v>
      </c>
      <c r="F196" s="75">
        <f>+F195/SUM($D195:$I195)*100</f>
        <v>45.219347581552306</v>
      </c>
      <c r="G196" s="110">
        <f t="shared" si="52"/>
        <v>8.3802024746906643</v>
      </c>
      <c r="H196" s="75">
        <f>+H195/SUM($D195:$I195)*100</f>
        <v>3.0371203599550056</v>
      </c>
      <c r="I196" s="126">
        <f>+I195/SUM($D195:$I195)*100</f>
        <v>1.8560179977502811</v>
      </c>
      <c r="J196" s="137">
        <f t="shared" si="49"/>
        <v>41.507311586051742</v>
      </c>
      <c r="K196" s="75">
        <f t="shared" si="50"/>
        <v>45.219347581552306</v>
      </c>
      <c r="L196" s="75">
        <f t="shared" si="51"/>
        <v>11.41732283464567</v>
      </c>
      <c r="M196" s="142"/>
      <c r="N196" s="142"/>
    </row>
    <row r="197" spans="1:14" s="4" customFormat="1" ht="15" customHeight="1" x14ac:dyDescent="0.15">
      <c r="A197" s="269"/>
      <c r="B197" s="293"/>
      <c r="C197" s="227" t="s">
        <v>223</v>
      </c>
      <c r="D197" s="74">
        <v>170</v>
      </c>
      <c r="E197" s="74">
        <v>588</v>
      </c>
      <c r="F197" s="74">
        <v>855</v>
      </c>
      <c r="G197" s="88">
        <v>170</v>
      </c>
      <c r="H197" s="74">
        <v>75</v>
      </c>
      <c r="I197" s="125">
        <v>25</v>
      </c>
      <c r="J197" s="92">
        <f t="shared" si="49"/>
        <v>758</v>
      </c>
      <c r="K197" s="74">
        <f t="shared" si="50"/>
        <v>855</v>
      </c>
      <c r="L197" s="74">
        <f t="shared" si="51"/>
        <v>245</v>
      </c>
      <c r="M197" s="170"/>
      <c r="N197" s="170"/>
    </row>
    <row r="198" spans="1:14" s="3" customFormat="1" ht="15" customHeight="1" x14ac:dyDescent="0.15">
      <c r="A198" s="269"/>
      <c r="B198" s="293"/>
      <c r="C198" s="228"/>
      <c r="D198" s="75">
        <f t="shared" ref="D198:I198" si="53">+D197/SUM($D197:$I197)*100</f>
        <v>9.0281465746149756</v>
      </c>
      <c r="E198" s="75">
        <f t="shared" si="53"/>
        <v>31.226765799256505</v>
      </c>
      <c r="F198" s="75">
        <f t="shared" si="53"/>
        <v>45.406266595857673</v>
      </c>
      <c r="G198" s="110">
        <f t="shared" si="53"/>
        <v>9.0281465746149756</v>
      </c>
      <c r="H198" s="75">
        <f t="shared" si="53"/>
        <v>3.983005841741901</v>
      </c>
      <c r="I198" s="126">
        <f t="shared" si="53"/>
        <v>1.3276686139139671</v>
      </c>
      <c r="J198" s="137">
        <f t="shared" si="49"/>
        <v>40.254912373871477</v>
      </c>
      <c r="K198" s="75">
        <f t="shared" si="50"/>
        <v>45.406266595857673</v>
      </c>
      <c r="L198" s="75">
        <f t="shared" si="51"/>
        <v>13.011152416356877</v>
      </c>
      <c r="M198" s="142"/>
      <c r="N198" s="142"/>
    </row>
    <row r="199" spans="1:14" s="4" customFormat="1" ht="15" customHeight="1" x14ac:dyDescent="0.15">
      <c r="A199" s="269"/>
      <c r="B199" s="293"/>
      <c r="C199" s="275" t="s">
        <v>177</v>
      </c>
      <c r="D199" s="74">
        <v>361</v>
      </c>
      <c r="E199" s="74">
        <v>688</v>
      </c>
      <c r="F199" s="74">
        <v>638</v>
      </c>
      <c r="G199" s="88">
        <v>118</v>
      </c>
      <c r="H199" s="74">
        <v>47</v>
      </c>
      <c r="I199" s="125">
        <v>113</v>
      </c>
      <c r="J199" s="92">
        <f t="shared" si="49"/>
        <v>1049</v>
      </c>
      <c r="K199" s="74">
        <f t="shared" si="50"/>
        <v>638</v>
      </c>
      <c r="L199" s="74">
        <f t="shared" si="51"/>
        <v>165</v>
      </c>
      <c r="M199" s="170"/>
      <c r="N199" s="170"/>
    </row>
    <row r="200" spans="1:14" s="3" customFormat="1" ht="15" customHeight="1" x14ac:dyDescent="0.15">
      <c r="A200" s="269"/>
      <c r="B200" s="293"/>
      <c r="C200" s="276"/>
      <c r="D200" s="75">
        <f t="shared" ref="D200:I200" si="54">+D199/SUM($D199:$I199)*100</f>
        <v>18.371501272264631</v>
      </c>
      <c r="E200" s="75">
        <f t="shared" si="54"/>
        <v>35.012722646310436</v>
      </c>
      <c r="F200" s="75">
        <f t="shared" si="54"/>
        <v>32.468193384223923</v>
      </c>
      <c r="G200" s="110">
        <f t="shared" si="54"/>
        <v>6.005089058524173</v>
      </c>
      <c r="H200" s="75">
        <f t="shared" si="54"/>
        <v>2.391857506361323</v>
      </c>
      <c r="I200" s="126">
        <f t="shared" si="54"/>
        <v>5.7506361323155213</v>
      </c>
      <c r="J200" s="137">
        <f t="shared" si="49"/>
        <v>53.384223918575067</v>
      </c>
      <c r="K200" s="75">
        <f t="shared" si="50"/>
        <v>32.468193384223923</v>
      </c>
      <c r="L200" s="75">
        <f t="shared" si="51"/>
        <v>8.3969465648854964</v>
      </c>
      <c r="M200" s="142"/>
      <c r="N200" s="142"/>
    </row>
    <row r="201" spans="1:14" s="3" customFormat="1" ht="22.5" customHeight="1" x14ac:dyDescent="0.15">
      <c r="A201" s="19"/>
      <c r="B201" s="42"/>
      <c r="C201" s="63"/>
      <c r="D201" s="94"/>
      <c r="E201" s="94"/>
      <c r="F201" s="94"/>
      <c r="G201" s="94"/>
      <c r="H201" s="94"/>
      <c r="I201" s="94"/>
      <c r="J201" s="94"/>
      <c r="K201" s="94"/>
      <c r="L201" s="94"/>
      <c r="M201" s="142"/>
      <c r="N201" s="142"/>
    </row>
    <row r="202" spans="1:14" s="2" customFormat="1" ht="24" customHeight="1" x14ac:dyDescent="0.15">
      <c r="A202" s="283" t="s">
        <v>100</v>
      </c>
      <c r="B202" s="283"/>
      <c r="C202" s="283"/>
      <c r="D202" s="283"/>
      <c r="E202" s="283"/>
      <c r="F202" s="283"/>
      <c r="G202" s="283"/>
      <c r="H202" s="283"/>
      <c r="I202" s="283"/>
      <c r="J202" s="283"/>
      <c r="K202" s="283"/>
      <c r="L202" s="283"/>
      <c r="M202" s="169"/>
      <c r="N202" s="169"/>
    </row>
    <row r="203" spans="1:14" s="3" customFormat="1" ht="15.95" customHeight="1" x14ac:dyDescent="0.15">
      <c r="A203" s="259" t="s">
        <v>74</v>
      </c>
      <c r="B203" s="260"/>
      <c r="C203" s="227" t="s">
        <v>39</v>
      </c>
      <c r="D203" s="264" t="s">
        <v>1</v>
      </c>
      <c r="E203" s="264" t="s">
        <v>126</v>
      </c>
      <c r="F203" s="266" t="s">
        <v>22</v>
      </c>
      <c r="G203" s="118"/>
      <c r="H203" s="113"/>
      <c r="I203" s="113"/>
      <c r="J203" s="113"/>
      <c r="K203" s="113"/>
      <c r="L203" s="113"/>
      <c r="M203" s="142"/>
      <c r="N203" s="142"/>
    </row>
    <row r="204" spans="1:14" s="3" customFormat="1" ht="15.95" customHeight="1" x14ac:dyDescent="0.15">
      <c r="A204" s="286"/>
      <c r="B204" s="287"/>
      <c r="C204" s="263"/>
      <c r="D204" s="328"/>
      <c r="E204" s="328"/>
      <c r="F204" s="329"/>
      <c r="G204" s="113"/>
      <c r="H204" s="113"/>
      <c r="I204" s="113"/>
      <c r="J204" s="113"/>
      <c r="K204" s="113"/>
      <c r="L204" s="113"/>
      <c r="M204" s="142"/>
      <c r="N204" s="142"/>
    </row>
    <row r="205" spans="1:14" s="4" customFormat="1" ht="15" customHeight="1" x14ac:dyDescent="0.15">
      <c r="A205" s="268" t="s">
        <v>163</v>
      </c>
      <c r="B205" s="293" t="s">
        <v>247</v>
      </c>
      <c r="C205" s="227" t="s">
        <v>326</v>
      </c>
      <c r="D205" s="74">
        <v>1185</v>
      </c>
      <c r="E205" s="74">
        <v>533</v>
      </c>
      <c r="F205" s="74">
        <v>60</v>
      </c>
      <c r="G205" s="114"/>
      <c r="H205" s="114"/>
      <c r="I205" s="114"/>
      <c r="J205" s="114"/>
      <c r="K205" s="114"/>
      <c r="L205" s="114"/>
      <c r="M205" s="170"/>
      <c r="N205" s="170"/>
    </row>
    <row r="206" spans="1:14" s="3" customFormat="1" ht="15" customHeight="1" x14ac:dyDescent="0.15">
      <c r="A206" s="269"/>
      <c r="B206" s="293"/>
      <c r="C206" s="228"/>
      <c r="D206" s="75">
        <f>+D205/SUM($D205:$F205)*100</f>
        <v>66.647919010123729</v>
      </c>
      <c r="E206" s="75">
        <f>+E205/SUM($D205:$F205)*100</f>
        <v>29.977502812148483</v>
      </c>
      <c r="F206" s="75">
        <f>+F205/SUM($D205:$F205)*100</f>
        <v>3.3745781777277841</v>
      </c>
      <c r="G206" s="113"/>
      <c r="H206" s="113"/>
      <c r="I206" s="113"/>
      <c r="J206" s="113"/>
      <c r="K206" s="113"/>
      <c r="L206" s="113"/>
      <c r="M206" s="142"/>
      <c r="N206" s="142"/>
    </row>
    <row r="207" spans="1:14" s="4" customFormat="1" ht="15" customHeight="1" x14ac:dyDescent="0.15">
      <c r="A207" s="269"/>
      <c r="B207" s="293"/>
      <c r="C207" s="227" t="s">
        <v>223</v>
      </c>
      <c r="D207" s="74">
        <v>1284</v>
      </c>
      <c r="E207" s="74">
        <v>563</v>
      </c>
      <c r="F207" s="74">
        <v>36</v>
      </c>
      <c r="G207" s="114"/>
      <c r="H207" s="114"/>
      <c r="I207" s="114"/>
      <c r="J207" s="114"/>
      <c r="K207" s="114"/>
      <c r="L207" s="114"/>
      <c r="M207" s="170"/>
      <c r="N207" s="170"/>
    </row>
    <row r="208" spans="1:14" s="3" customFormat="1" ht="15" customHeight="1" x14ac:dyDescent="0.15">
      <c r="A208" s="269"/>
      <c r="B208" s="293"/>
      <c r="C208" s="228"/>
      <c r="D208" s="75">
        <f>+D207/SUM($D207:$F207)*100</f>
        <v>68.189060010621347</v>
      </c>
      <c r="E208" s="75">
        <f>+E207/SUM($D207:$F207)*100</f>
        <v>29.899097185342537</v>
      </c>
      <c r="F208" s="75">
        <f>+F207/SUM($D207:$F207)*100</f>
        <v>1.9118428040361128</v>
      </c>
      <c r="G208" s="113"/>
      <c r="H208" s="113"/>
      <c r="I208" s="113"/>
      <c r="J208" s="113"/>
      <c r="K208" s="113"/>
      <c r="L208" s="113"/>
      <c r="M208" s="142"/>
      <c r="N208" s="142"/>
    </row>
    <row r="209" spans="1:14" s="4" customFormat="1" ht="15" customHeight="1" x14ac:dyDescent="0.15">
      <c r="A209" s="269"/>
      <c r="B209" s="293"/>
      <c r="C209" s="275" t="s">
        <v>177</v>
      </c>
      <c r="D209" s="74">
        <v>1315</v>
      </c>
      <c r="E209" s="74">
        <v>568</v>
      </c>
      <c r="F209" s="74">
        <v>82</v>
      </c>
      <c r="G209" s="114"/>
      <c r="H209" s="114"/>
      <c r="I209" s="114"/>
      <c r="J209" s="114"/>
      <c r="K209" s="114"/>
      <c r="L209" s="114"/>
      <c r="M209" s="170"/>
      <c r="N209" s="170"/>
    </row>
    <row r="210" spans="1:14" s="3" customFormat="1" ht="15" customHeight="1" x14ac:dyDescent="0.15">
      <c r="A210" s="269"/>
      <c r="B210" s="293"/>
      <c r="C210" s="276"/>
      <c r="D210" s="75">
        <f>+D209/SUM($D209:$F209)*100</f>
        <v>66.921119592875328</v>
      </c>
      <c r="E210" s="75">
        <f>+E209/SUM($D209:$F209)*100</f>
        <v>28.905852417302796</v>
      </c>
      <c r="F210" s="75">
        <f>+F209/SUM($D209:$F209)*100</f>
        <v>4.1730279898218825</v>
      </c>
      <c r="G210" s="113"/>
      <c r="H210" s="113"/>
      <c r="I210" s="113"/>
      <c r="J210" s="113"/>
      <c r="K210" s="113"/>
      <c r="L210" s="113"/>
      <c r="M210" s="142"/>
      <c r="N210" s="142"/>
    </row>
    <row r="211" spans="1:14" s="3" customFormat="1" ht="22.5" customHeight="1" x14ac:dyDescent="0.15">
      <c r="A211" s="24"/>
      <c r="B211" s="51"/>
      <c r="C211" s="24"/>
      <c r="D211" s="95"/>
      <c r="E211" s="86"/>
      <c r="F211" s="95"/>
      <c r="G211" s="113"/>
      <c r="H211" s="113"/>
      <c r="I211" s="113"/>
      <c r="J211" s="142"/>
      <c r="K211" s="142"/>
      <c r="L211" s="142"/>
      <c r="M211" s="142"/>
      <c r="N211" s="142"/>
    </row>
    <row r="212" spans="1:14" s="3" customFormat="1" ht="39" customHeight="1" x14ac:dyDescent="0.15">
      <c r="A212" s="295" t="s">
        <v>286</v>
      </c>
      <c r="B212" s="296"/>
      <c r="C212" s="16" t="s">
        <v>39</v>
      </c>
      <c r="D212" s="20" t="s">
        <v>170</v>
      </c>
      <c r="E212" s="20" t="s">
        <v>201</v>
      </c>
      <c r="F212" s="20" t="s">
        <v>169</v>
      </c>
      <c r="G212" s="20" t="s">
        <v>25</v>
      </c>
      <c r="H212" s="20" t="s">
        <v>202</v>
      </c>
      <c r="I212" s="20" t="s">
        <v>171</v>
      </c>
      <c r="J212" s="20" t="s">
        <v>204</v>
      </c>
      <c r="K212" s="20" t="s">
        <v>81</v>
      </c>
      <c r="L212" s="31"/>
      <c r="M212" s="142"/>
      <c r="N212" s="142"/>
    </row>
    <row r="213" spans="1:14" s="3" customFormat="1" ht="15" customHeight="1" x14ac:dyDescent="0.15">
      <c r="A213" s="358" t="s">
        <v>285</v>
      </c>
      <c r="B213" s="361" t="s">
        <v>21</v>
      </c>
      <c r="C213" s="227" t="s">
        <v>326</v>
      </c>
      <c r="D213" s="96">
        <v>618</v>
      </c>
      <c r="E213" s="96">
        <v>580</v>
      </c>
      <c r="F213" s="96">
        <v>439</v>
      </c>
      <c r="G213" s="96">
        <v>168</v>
      </c>
      <c r="H213" s="96">
        <v>148</v>
      </c>
      <c r="I213" s="143">
        <v>344</v>
      </c>
      <c r="J213" s="96">
        <v>75</v>
      </c>
      <c r="K213" s="96">
        <v>109</v>
      </c>
      <c r="L213" s="31"/>
      <c r="M213" s="142"/>
      <c r="N213" s="142"/>
    </row>
    <row r="214" spans="1:14" s="3" customFormat="1" ht="15" customHeight="1" x14ac:dyDescent="0.15">
      <c r="A214" s="359"/>
      <c r="B214" s="362"/>
      <c r="C214" s="228"/>
      <c r="D214" s="75">
        <f>+D213/$D205*100</f>
        <v>52.151898734177216</v>
      </c>
      <c r="E214" s="75">
        <f t="shared" ref="E214:J214" si="55">+E213/$D205*100</f>
        <v>48.945147679324897</v>
      </c>
      <c r="F214" s="75">
        <f t="shared" si="55"/>
        <v>37.046413502109701</v>
      </c>
      <c r="G214" s="75">
        <f t="shared" si="55"/>
        <v>14.177215189873419</v>
      </c>
      <c r="H214" s="75">
        <f t="shared" si="55"/>
        <v>12.489451476793249</v>
      </c>
      <c r="I214" s="75">
        <f t="shared" si="55"/>
        <v>29.0295358649789</v>
      </c>
      <c r="J214" s="75">
        <f t="shared" si="55"/>
        <v>6.3291139240506329</v>
      </c>
      <c r="K214" s="75">
        <f>+K213/$D205*100</f>
        <v>9.1983122362869185</v>
      </c>
      <c r="L214" s="31"/>
      <c r="M214" s="142"/>
      <c r="N214" s="142"/>
    </row>
    <row r="215" spans="1:14" s="3" customFormat="1" ht="15" customHeight="1" x14ac:dyDescent="0.15">
      <c r="A215" s="359"/>
      <c r="B215" s="362"/>
      <c r="C215" s="227" t="s">
        <v>325</v>
      </c>
      <c r="D215" s="96">
        <v>668</v>
      </c>
      <c r="E215" s="96">
        <v>678</v>
      </c>
      <c r="F215" s="96">
        <v>424</v>
      </c>
      <c r="G215" s="96">
        <v>222</v>
      </c>
      <c r="H215" s="96">
        <v>161</v>
      </c>
      <c r="I215" s="143">
        <v>426</v>
      </c>
      <c r="J215" s="96">
        <v>83</v>
      </c>
      <c r="K215" s="96">
        <v>121</v>
      </c>
      <c r="L215" s="31"/>
      <c r="M215" s="142"/>
      <c r="N215" s="142"/>
    </row>
    <row r="216" spans="1:14" s="3" customFormat="1" ht="15" customHeight="1" x14ac:dyDescent="0.15">
      <c r="A216" s="359"/>
      <c r="B216" s="362"/>
      <c r="C216" s="228"/>
      <c r="D216" s="75">
        <f t="shared" ref="D216:J216" si="56">+D215/$D207*100</f>
        <v>52.024922118380054</v>
      </c>
      <c r="E216" s="75">
        <f t="shared" si="56"/>
        <v>52.803738317757009</v>
      </c>
      <c r="F216" s="75">
        <f t="shared" si="56"/>
        <v>33.021806853582554</v>
      </c>
      <c r="G216" s="75">
        <f t="shared" si="56"/>
        <v>17.289719626168225</v>
      </c>
      <c r="H216" s="75">
        <f t="shared" si="56"/>
        <v>12.538940809968846</v>
      </c>
      <c r="I216" s="75">
        <f t="shared" si="56"/>
        <v>33.177570093457945</v>
      </c>
      <c r="J216" s="75">
        <f t="shared" si="56"/>
        <v>6.4641744548286599</v>
      </c>
      <c r="K216" s="75">
        <f>+K215/$D207*100</f>
        <v>9.4236760124610583</v>
      </c>
      <c r="L216" s="31"/>
      <c r="M216" s="142"/>
      <c r="N216" s="142"/>
    </row>
    <row r="217" spans="1:14" s="3" customFormat="1" ht="15" customHeight="1" x14ac:dyDescent="0.15">
      <c r="A217" s="359"/>
      <c r="B217" s="362"/>
      <c r="C217" s="227" t="s">
        <v>329</v>
      </c>
      <c r="D217" s="74">
        <v>634</v>
      </c>
      <c r="E217" s="74">
        <v>643</v>
      </c>
      <c r="F217" s="74">
        <v>431</v>
      </c>
      <c r="G217" s="88">
        <v>227</v>
      </c>
      <c r="H217" s="74">
        <v>143</v>
      </c>
      <c r="I217" s="123">
        <v>417</v>
      </c>
      <c r="J217" s="74">
        <v>83</v>
      </c>
      <c r="K217" s="74">
        <v>101</v>
      </c>
      <c r="L217" s="138"/>
      <c r="M217" s="142"/>
      <c r="N217" s="142"/>
    </row>
    <row r="218" spans="1:14" s="3" customFormat="1" ht="15" customHeight="1" x14ac:dyDescent="0.15">
      <c r="A218" s="360"/>
      <c r="B218" s="363"/>
      <c r="C218" s="228"/>
      <c r="D218" s="75">
        <f>+D217/$D209*100</f>
        <v>48.212927756653997</v>
      </c>
      <c r="E218" s="75">
        <f t="shared" ref="E218:K218" si="57">+E217/$D209*100</f>
        <v>48.897338403041822</v>
      </c>
      <c r="F218" s="75">
        <f t="shared" si="57"/>
        <v>32.775665399239543</v>
      </c>
      <c r="G218" s="75">
        <f t="shared" si="57"/>
        <v>17.262357414448669</v>
      </c>
      <c r="H218" s="75">
        <f t="shared" si="57"/>
        <v>10.874524714828897</v>
      </c>
      <c r="I218" s="75">
        <f>+I217/$D209*100</f>
        <v>31.711026615969583</v>
      </c>
      <c r="J218" s="75">
        <f t="shared" si="57"/>
        <v>6.3117870722433462</v>
      </c>
      <c r="K218" s="75">
        <f t="shared" si="57"/>
        <v>7.6806083650190109</v>
      </c>
      <c r="L218" s="138"/>
      <c r="M218" s="142"/>
      <c r="N218" s="142"/>
    </row>
    <row r="219" spans="1:14" s="7" customFormat="1" ht="21" customHeight="1" x14ac:dyDescent="0.15">
      <c r="A219" s="21"/>
      <c r="B219" s="297" t="s">
        <v>350</v>
      </c>
      <c r="C219" s="297"/>
      <c r="D219" s="297"/>
      <c r="E219" s="297"/>
      <c r="F219" s="297"/>
      <c r="G219" s="297"/>
      <c r="H219" s="297"/>
      <c r="I219" s="297"/>
      <c r="J219" s="297"/>
      <c r="K219" s="297"/>
      <c r="L219" s="297"/>
      <c r="M219" s="167"/>
      <c r="N219" s="167"/>
    </row>
    <row r="220" spans="1:14" s="3" customFormat="1" ht="22.5" customHeight="1" x14ac:dyDescent="0.15">
      <c r="A220" s="29"/>
      <c r="B220" s="51"/>
      <c r="C220" s="24"/>
      <c r="D220" s="95"/>
      <c r="E220" s="86"/>
      <c r="F220" s="95"/>
      <c r="G220" s="113"/>
      <c r="H220" s="113"/>
      <c r="I220" s="113"/>
      <c r="J220" s="142"/>
      <c r="K220" s="142"/>
      <c r="L220" s="142"/>
      <c r="M220" s="142"/>
      <c r="N220" s="142"/>
    </row>
    <row r="221" spans="1:14" s="3" customFormat="1" ht="88.5" customHeight="1" x14ac:dyDescent="0.15">
      <c r="A221" s="284" t="s">
        <v>74</v>
      </c>
      <c r="B221" s="285"/>
      <c r="C221" s="58" t="s">
        <v>39</v>
      </c>
      <c r="D221" s="27" t="s">
        <v>279</v>
      </c>
      <c r="E221" s="27" t="s">
        <v>230</v>
      </c>
      <c r="F221" s="27" t="s">
        <v>47</v>
      </c>
      <c r="G221" s="27" t="s">
        <v>155</v>
      </c>
      <c r="H221" s="27" t="s">
        <v>156</v>
      </c>
      <c r="I221" s="27" t="s">
        <v>26</v>
      </c>
      <c r="J221" s="142"/>
      <c r="K221" s="142"/>
      <c r="L221" s="142"/>
      <c r="M221" s="142"/>
      <c r="N221" s="142"/>
    </row>
    <row r="222" spans="1:14" s="3" customFormat="1" ht="15" customHeight="1" x14ac:dyDescent="0.15">
      <c r="A222" s="299" t="s">
        <v>174</v>
      </c>
      <c r="B222" s="300" t="s">
        <v>275</v>
      </c>
      <c r="C222" s="227" t="s">
        <v>326</v>
      </c>
      <c r="D222" s="74">
        <v>316</v>
      </c>
      <c r="E222" s="74">
        <v>173</v>
      </c>
      <c r="F222" s="74">
        <v>42</v>
      </c>
      <c r="G222" s="88">
        <v>11</v>
      </c>
      <c r="H222" s="74">
        <v>1172</v>
      </c>
      <c r="I222" s="74">
        <v>64</v>
      </c>
      <c r="J222" s="142"/>
      <c r="K222" s="142"/>
      <c r="L222" s="142"/>
      <c r="M222" s="142"/>
      <c r="N222" s="142"/>
    </row>
    <row r="223" spans="1:14" s="3" customFormat="1" ht="15" customHeight="1" x14ac:dyDescent="0.15">
      <c r="A223" s="299"/>
      <c r="B223" s="300"/>
      <c r="C223" s="228"/>
      <c r="D223" s="75">
        <f>+D222/SUM($D222:$I222)*100</f>
        <v>17.772778402699664</v>
      </c>
      <c r="E223" s="75">
        <f t="shared" ref="E223:H223" si="58">+E222/SUM($D222:$I222)*100</f>
        <v>9.7300337457817765</v>
      </c>
      <c r="F223" s="75">
        <f>+F222/SUM($D222:$I222)*100</f>
        <v>2.3622047244094486</v>
      </c>
      <c r="G223" s="75">
        <f t="shared" si="58"/>
        <v>0.6186726659167604</v>
      </c>
      <c r="H223" s="75">
        <f t="shared" si="58"/>
        <v>65.916760404949386</v>
      </c>
      <c r="I223" s="75">
        <f>+I222/SUM($D222:$I222)*100</f>
        <v>3.5995500562429701</v>
      </c>
      <c r="J223" s="142"/>
      <c r="K223" s="142"/>
      <c r="L223" s="142"/>
      <c r="M223" s="142"/>
      <c r="N223" s="142"/>
    </row>
    <row r="224" spans="1:14" s="3" customFormat="1" ht="15" customHeight="1" x14ac:dyDescent="0.15">
      <c r="A224" s="299"/>
      <c r="B224" s="300"/>
      <c r="C224" s="227" t="s">
        <v>223</v>
      </c>
      <c r="D224" s="74">
        <v>314</v>
      </c>
      <c r="E224" s="74">
        <v>178</v>
      </c>
      <c r="F224" s="74">
        <v>58</v>
      </c>
      <c r="G224" s="88">
        <v>11</v>
      </c>
      <c r="H224" s="74">
        <v>1282</v>
      </c>
      <c r="I224" s="74">
        <v>40</v>
      </c>
      <c r="J224" s="142"/>
      <c r="K224" s="142"/>
      <c r="L224" s="142"/>
      <c r="M224" s="142"/>
      <c r="N224" s="142"/>
    </row>
    <row r="225" spans="1:14" s="3" customFormat="1" ht="15" customHeight="1" x14ac:dyDescent="0.15">
      <c r="A225" s="299"/>
      <c r="B225" s="300"/>
      <c r="C225" s="228"/>
      <c r="D225" s="75">
        <f t="shared" ref="D225:I225" si="59">+D224/SUM($D224:$I224)*100</f>
        <v>16.675517790759425</v>
      </c>
      <c r="E225" s="75">
        <f t="shared" si="59"/>
        <v>9.4530005310674454</v>
      </c>
      <c r="F225" s="75">
        <f t="shared" si="59"/>
        <v>3.0801911842804035</v>
      </c>
      <c r="G225" s="75">
        <f t="shared" si="59"/>
        <v>0.58417419012214555</v>
      </c>
      <c r="H225" s="75">
        <f t="shared" si="59"/>
        <v>68.08284652150823</v>
      </c>
      <c r="I225" s="75">
        <f t="shared" si="59"/>
        <v>2.1242697822623473</v>
      </c>
      <c r="J225" s="142"/>
      <c r="K225" s="142"/>
      <c r="L225" s="142"/>
      <c r="M225" s="142"/>
      <c r="N225" s="142"/>
    </row>
    <row r="226" spans="1:14" s="3" customFormat="1" ht="15" customHeight="1" x14ac:dyDescent="0.15">
      <c r="A226" s="299"/>
      <c r="B226" s="300"/>
      <c r="C226" s="275" t="s">
        <v>177</v>
      </c>
      <c r="D226" s="74">
        <v>292</v>
      </c>
      <c r="E226" s="74">
        <v>163</v>
      </c>
      <c r="F226" s="74">
        <v>53</v>
      </c>
      <c r="G226" s="88">
        <v>14</v>
      </c>
      <c r="H226" s="74">
        <v>1317</v>
      </c>
      <c r="I226" s="74">
        <v>126</v>
      </c>
      <c r="J226" s="142"/>
      <c r="K226" s="142"/>
      <c r="L226" s="142"/>
      <c r="M226" s="142"/>
      <c r="N226" s="142"/>
    </row>
    <row r="227" spans="1:14" s="3" customFormat="1" ht="15" customHeight="1" x14ac:dyDescent="0.15">
      <c r="A227" s="299"/>
      <c r="B227" s="300"/>
      <c r="C227" s="276"/>
      <c r="D227" s="75">
        <f t="shared" ref="D227:I227" si="60">+D226/SUM($D226:$I226)*100</f>
        <v>14.860050890585242</v>
      </c>
      <c r="E227" s="75">
        <f t="shared" si="60"/>
        <v>8.2951653944020354</v>
      </c>
      <c r="F227" s="75">
        <f t="shared" si="60"/>
        <v>2.6972010178117052</v>
      </c>
      <c r="G227" s="75">
        <f t="shared" si="60"/>
        <v>0.71246819338422396</v>
      </c>
      <c r="H227" s="75">
        <f t="shared" si="60"/>
        <v>67.022900763358777</v>
      </c>
      <c r="I227" s="75">
        <f t="shared" si="60"/>
        <v>6.4122137404580153</v>
      </c>
      <c r="J227" s="142"/>
      <c r="K227" s="142"/>
      <c r="L227" s="142"/>
      <c r="M227" s="142"/>
      <c r="N227" s="142"/>
    </row>
    <row r="228" spans="1:14" s="3" customFormat="1" ht="22.5" customHeight="1" x14ac:dyDescent="0.15">
      <c r="A228" s="13"/>
      <c r="B228" s="42"/>
      <c r="C228" s="14"/>
      <c r="D228" s="76"/>
      <c r="E228" s="76"/>
      <c r="F228" s="76"/>
      <c r="G228" s="76"/>
      <c r="H228" s="76"/>
      <c r="I228" s="76"/>
      <c r="J228" s="76"/>
      <c r="K228" s="76"/>
      <c r="L228" s="76"/>
      <c r="M228" s="142"/>
      <c r="N228" s="142"/>
    </row>
    <row r="229" spans="1:14" s="6" customFormat="1" ht="15" customHeight="1" x14ac:dyDescent="0.15">
      <c r="A229" s="259" t="s">
        <v>74</v>
      </c>
      <c r="B229" s="260"/>
      <c r="C229" s="227" t="s">
        <v>39</v>
      </c>
      <c r="D229" s="12">
        <v>1</v>
      </c>
      <c r="E229" s="12">
        <v>2</v>
      </c>
      <c r="F229" s="12">
        <v>3</v>
      </c>
      <c r="G229" s="12">
        <v>4</v>
      </c>
      <c r="H229" s="12">
        <v>5</v>
      </c>
      <c r="I229" s="288" t="s">
        <v>22</v>
      </c>
      <c r="J229" s="134" t="s">
        <v>4</v>
      </c>
      <c r="K229" s="12">
        <v>3</v>
      </c>
      <c r="L229" s="12" t="s">
        <v>7</v>
      </c>
      <c r="M229" s="172"/>
      <c r="N229" s="172"/>
    </row>
    <row r="230" spans="1:14" s="3" customFormat="1" ht="32.1" customHeight="1" x14ac:dyDescent="0.15">
      <c r="A230" s="286"/>
      <c r="B230" s="287"/>
      <c r="C230" s="228"/>
      <c r="D230" s="46" t="s">
        <v>14</v>
      </c>
      <c r="E230" s="46" t="s">
        <v>10</v>
      </c>
      <c r="F230" s="46" t="s">
        <v>28</v>
      </c>
      <c r="G230" s="46" t="s">
        <v>11</v>
      </c>
      <c r="H230" s="46" t="s">
        <v>123</v>
      </c>
      <c r="I230" s="301"/>
      <c r="J230" s="41" t="s">
        <v>24</v>
      </c>
      <c r="K230" s="46" t="s">
        <v>28</v>
      </c>
      <c r="L230" s="46" t="s">
        <v>15</v>
      </c>
      <c r="M230" s="142"/>
      <c r="N230" s="142"/>
    </row>
    <row r="231" spans="1:14" s="4" customFormat="1" ht="15" customHeight="1" x14ac:dyDescent="0.15">
      <c r="A231" s="268" t="s">
        <v>249</v>
      </c>
      <c r="B231" s="293" t="s">
        <v>248</v>
      </c>
      <c r="C231" s="227" t="s">
        <v>326</v>
      </c>
      <c r="D231" s="74">
        <v>87</v>
      </c>
      <c r="E231" s="74">
        <v>341</v>
      </c>
      <c r="F231" s="74">
        <v>891</v>
      </c>
      <c r="G231" s="88">
        <v>262</v>
      </c>
      <c r="H231" s="74">
        <v>159</v>
      </c>
      <c r="I231" s="125">
        <v>38</v>
      </c>
      <c r="J231" s="92">
        <f t="shared" ref="J231:J236" si="61">+D231+E231</f>
        <v>428</v>
      </c>
      <c r="K231" s="74">
        <f t="shared" ref="K231:K236" si="62">+F231</f>
        <v>891</v>
      </c>
      <c r="L231" s="74">
        <f>+G231+H231</f>
        <v>421</v>
      </c>
      <c r="M231" s="170"/>
      <c r="N231" s="170"/>
    </row>
    <row r="232" spans="1:14" s="3" customFormat="1" ht="15" customHeight="1" x14ac:dyDescent="0.15">
      <c r="A232" s="269"/>
      <c r="B232" s="293"/>
      <c r="C232" s="228"/>
      <c r="D232" s="75">
        <f t="shared" ref="D232:H232" si="63">+D231/SUM($D231:$I231)*100</f>
        <v>4.8931383577052863</v>
      </c>
      <c r="E232" s="75">
        <f t="shared" si="63"/>
        <v>19.178852643419571</v>
      </c>
      <c r="F232" s="75">
        <f t="shared" si="63"/>
        <v>50.112485939257589</v>
      </c>
      <c r="G232" s="110">
        <f t="shared" si="63"/>
        <v>14.735658042744657</v>
      </c>
      <c r="H232" s="75">
        <f t="shared" si="63"/>
        <v>8.9426321709786283</v>
      </c>
      <c r="I232" s="126">
        <f>+I231/SUM($D231:$I231)*100</f>
        <v>2.1372328458942635</v>
      </c>
      <c r="J232" s="137">
        <f t="shared" si="61"/>
        <v>24.071991001124857</v>
      </c>
      <c r="K232" s="75">
        <f t="shared" si="62"/>
        <v>50.112485939257589</v>
      </c>
      <c r="L232" s="75">
        <f>+G232+H232</f>
        <v>23.678290213723287</v>
      </c>
      <c r="M232" s="142"/>
      <c r="N232" s="142"/>
    </row>
    <row r="233" spans="1:14" s="4" customFormat="1" ht="15" customHeight="1" x14ac:dyDescent="0.15">
      <c r="A233" s="269"/>
      <c r="B233" s="293"/>
      <c r="C233" s="227" t="s">
        <v>223</v>
      </c>
      <c r="D233" s="74">
        <v>138</v>
      </c>
      <c r="E233" s="74">
        <v>409</v>
      </c>
      <c r="F233" s="74">
        <v>873</v>
      </c>
      <c r="G233" s="88">
        <v>249</v>
      </c>
      <c r="H233" s="74">
        <v>189</v>
      </c>
      <c r="I233" s="125">
        <v>25</v>
      </c>
      <c r="J233" s="92">
        <f t="shared" si="61"/>
        <v>547</v>
      </c>
      <c r="K233" s="74">
        <f t="shared" si="62"/>
        <v>873</v>
      </c>
      <c r="L233" s="74">
        <f t="shared" ref="L233:L236" si="64">+G233+H233</f>
        <v>438</v>
      </c>
      <c r="M233" s="170"/>
      <c r="N233" s="170"/>
    </row>
    <row r="234" spans="1:14" s="3" customFormat="1" ht="15" customHeight="1" x14ac:dyDescent="0.15">
      <c r="A234" s="269"/>
      <c r="B234" s="293"/>
      <c r="C234" s="228"/>
      <c r="D234" s="75">
        <f>+D233/SUM($D233:$I233)*100</f>
        <v>7.3287307488050981</v>
      </c>
      <c r="E234" s="75">
        <f t="shared" ref="E234:I234" si="65">+E233/SUM($D233:$I233)*100</f>
        <v>21.720658523632501</v>
      </c>
      <c r="F234" s="75">
        <f t="shared" si="65"/>
        <v>46.362187997875729</v>
      </c>
      <c r="G234" s="110">
        <f t="shared" si="65"/>
        <v>13.223579394583112</v>
      </c>
      <c r="H234" s="75">
        <f t="shared" si="65"/>
        <v>10.037174721189592</v>
      </c>
      <c r="I234" s="126">
        <f t="shared" si="65"/>
        <v>1.3276686139139671</v>
      </c>
      <c r="J234" s="137">
        <f t="shared" si="61"/>
        <v>29.049389272437601</v>
      </c>
      <c r="K234" s="75">
        <f t="shared" si="62"/>
        <v>46.362187997875729</v>
      </c>
      <c r="L234" s="75">
        <f t="shared" si="64"/>
        <v>23.260754115772706</v>
      </c>
      <c r="M234" s="142"/>
      <c r="N234" s="142"/>
    </row>
    <row r="235" spans="1:14" s="4" customFormat="1" ht="15" customHeight="1" x14ac:dyDescent="0.15">
      <c r="A235" s="269"/>
      <c r="B235" s="293"/>
      <c r="C235" s="275" t="s">
        <v>177</v>
      </c>
      <c r="D235" s="74">
        <v>95</v>
      </c>
      <c r="E235" s="74">
        <v>355</v>
      </c>
      <c r="F235" s="74">
        <v>881</v>
      </c>
      <c r="G235" s="88">
        <v>324</v>
      </c>
      <c r="H235" s="74">
        <v>235</v>
      </c>
      <c r="I235" s="125">
        <v>75</v>
      </c>
      <c r="J235" s="92">
        <f t="shared" si="61"/>
        <v>450</v>
      </c>
      <c r="K235" s="74">
        <f t="shared" si="62"/>
        <v>881</v>
      </c>
      <c r="L235" s="74">
        <f t="shared" si="64"/>
        <v>559</v>
      </c>
      <c r="M235" s="170"/>
      <c r="N235" s="170"/>
    </row>
    <row r="236" spans="1:14" s="3" customFormat="1" ht="15" customHeight="1" x14ac:dyDescent="0.15">
      <c r="A236" s="269"/>
      <c r="B236" s="293"/>
      <c r="C236" s="276"/>
      <c r="D236" s="75">
        <f t="shared" ref="D236:I236" si="66">+D235/SUM($D235:$I235)*100</f>
        <v>4.8346055979643765</v>
      </c>
      <c r="E236" s="75">
        <f t="shared" si="66"/>
        <v>18.066157760814249</v>
      </c>
      <c r="F236" s="75">
        <f t="shared" si="66"/>
        <v>44.834605597964376</v>
      </c>
      <c r="G236" s="110">
        <f t="shared" si="66"/>
        <v>16.488549618320612</v>
      </c>
      <c r="H236" s="75">
        <f t="shared" si="66"/>
        <v>11.959287531806616</v>
      </c>
      <c r="I236" s="126">
        <f t="shared" si="66"/>
        <v>3.8167938931297711</v>
      </c>
      <c r="J236" s="137">
        <f t="shared" si="61"/>
        <v>22.900763358778626</v>
      </c>
      <c r="K236" s="75">
        <f t="shared" si="62"/>
        <v>44.834605597964376</v>
      </c>
      <c r="L236" s="75">
        <f t="shared" si="64"/>
        <v>28.447837150127228</v>
      </c>
      <c r="M236" s="142"/>
      <c r="N236" s="142"/>
    </row>
    <row r="237" spans="1:14" s="3" customFormat="1" ht="22.5" customHeight="1" x14ac:dyDescent="0.15">
      <c r="A237" s="30"/>
      <c r="B237" s="43"/>
      <c r="C237" s="30"/>
      <c r="D237" s="97"/>
      <c r="E237" s="97"/>
      <c r="F237" s="97"/>
      <c r="G237" s="97"/>
      <c r="H237" s="97"/>
      <c r="I237" s="97"/>
      <c r="J237" s="77"/>
      <c r="K237" s="97"/>
      <c r="L237" s="97"/>
      <c r="M237" s="142"/>
      <c r="N237" s="142"/>
    </row>
    <row r="238" spans="1:14" s="3" customFormat="1" ht="24" customHeight="1" x14ac:dyDescent="0.15">
      <c r="A238" s="259" t="s">
        <v>74</v>
      </c>
      <c r="B238" s="260"/>
      <c r="C238" s="227" t="s">
        <v>39</v>
      </c>
      <c r="D238" s="264" t="s">
        <v>122</v>
      </c>
      <c r="E238" s="264" t="s">
        <v>345</v>
      </c>
      <c r="F238" s="266" t="s">
        <v>331</v>
      </c>
      <c r="G238" s="266" t="s">
        <v>8</v>
      </c>
      <c r="H238" s="97"/>
      <c r="I238" s="97"/>
      <c r="J238" s="77"/>
      <c r="K238" s="97"/>
      <c r="L238" s="97"/>
      <c r="M238" s="142"/>
      <c r="N238" s="142"/>
    </row>
    <row r="239" spans="1:14" s="3" customFormat="1" ht="24" customHeight="1" x14ac:dyDescent="0.15">
      <c r="A239" s="286"/>
      <c r="B239" s="287"/>
      <c r="C239" s="228"/>
      <c r="D239" s="328"/>
      <c r="E239" s="364"/>
      <c r="F239" s="329"/>
      <c r="G239" s="329"/>
      <c r="H239" s="97"/>
      <c r="I239" s="97"/>
      <c r="J239" s="77"/>
      <c r="K239" s="97"/>
      <c r="L239" s="97"/>
      <c r="M239" s="142"/>
      <c r="N239" s="142"/>
    </row>
    <row r="240" spans="1:14" s="3" customFormat="1" ht="15" customHeight="1" x14ac:dyDescent="0.15">
      <c r="A240" s="365" t="s">
        <v>287</v>
      </c>
      <c r="B240" s="367" t="s">
        <v>288</v>
      </c>
      <c r="C240" s="227" t="s">
        <v>326</v>
      </c>
      <c r="D240" s="74">
        <v>48</v>
      </c>
      <c r="E240" s="74">
        <v>638</v>
      </c>
      <c r="F240" s="74">
        <v>1065</v>
      </c>
      <c r="G240" s="74">
        <v>27</v>
      </c>
      <c r="H240" s="97"/>
      <c r="I240" s="97"/>
      <c r="J240" s="77"/>
      <c r="K240" s="97"/>
      <c r="L240" s="97"/>
      <c r="M240" s="142"/>
      <c r="N240" s="142"/>
    </row>
    <row r="241" spans="1:14" s="3" customFormat="1" ht="15" customHeight="1" x14ac:dyDescent="0.15">
      <c r="A241" s="366"/>
      <c r="B241" s="367"/>
      <c r="C241" s="228"/>
      <c r="D241" s="75">
        <f>+D240/SUM($D240:$G240)*100</f>
        <v>2.6996625421822271</v>
      </c>
      <c r="E241" s="75">
        <f>+E240/SUM($D240:$G240)*100</f>
        <v>35.883014623172102</v>
      </c>
      <c r="F241" s="75">
        <f>+F240/SUM($D240:$G240)*100</f>
        <v>59.898762654668168</v>
      </c>
      <c r="G241" s="75">
        <f>+G240/SUM($D240:$G240)*100</f>
        <v>1.5185601799775028</v>
      </c>
      <c r="H241" s="97"/>
      <c r="I241" s="97"/>
      <c r="J241" s="77"/>
      <c r="K241" s="97"/>
      <c r="L241" s="97"/>
      <c r="M241" s="142"/>
      <c r="N241" s="142"/>
    </row>
    <row r="242" spans="1:14" s="3" customFormat="1" ht="15" customHeight="1" x14ac:dyDescent="0.15">
      <c r="A242" s="366"/>
      <c r="B242" s="367"/>
      <c r="C242" s="227" t="s">
        <v>223</v>
      </c>
      <c r="D242" s="74">
        <v>45</v>
      </c>
      <c r="E242" s="74">
        <v>618</v>
      </c>
      <c r="F242" s="74">
        <v>1172</v>
      </c>
      <c r="G242" s="74">
        <v>46</v>
      </c>
      <c r="H242" s="97"/>
      <c r="I242" s="97"/>
      <c r="J242" s="77"/>
      <c r="K242" s="97"/>
      <c r="L242" s="97"/>
      <c r="M242" s="142"/>
      <c r="N242" s="142"/>
    </row>
    <row r="243" spans="1:14" s="3" customFormat="1" ht="15" customHeight="1" x14ac:dyDescent="0.15">
      <c r="A243" s="366"/>
      <c r="B243" s="367"/>
      <c r="C243" s="228"/>
      <c r="D243" s="75">
        <f>+D242/SUM($D242:$G242)*100</f>
        <v>2.3923444976076556</v>
      </c>
      <c r="E243" s="75">
        <f>+E242/SUM($D242:$G242)*100</f>
        <v>32.854864433811805</v>
      </c>
      <c r="F243" s="75">
        <f>+F242/SUM($D242:$G242)*100</f>
        <v>62.307283359914933</v>
      </c>
      <c r="G243" s="75">
        <f>+G242/SUM($D242:$G242)*100</f>
        <v>2.4455077086656036</v>
      </c>
      <c r="H243" s="97"/>
      <c r="I243" s="97"/>
      <c r="J243" s="77"/>
      <c r="K243" s="97"/>
      <c r="L243" s="97"/>
      <c r="M243" s="142"/>
      <c r="N243" s="142"/>
    </row>
    <row r="244" spans="1:14" s="3" customFormat="1" ht="15" customHeight="1" x14ac:dyDescent="0.15">
      <c r="A244" s="366"/>
      <c r="B244" s="367"/>
      <c r="C244" s="275" t="s">
        <v>177</v>
      </c>
      <c r="D244" s="74">
        <v>70</v>
      </c>
      <c r="E244" s="74">
        <v>643</v>
      </c>
      <c r="F244" s="74">
        <v>1171</v>
      </c>
      <c r="G244" s="74">
        <v>60</v>
      </c>
      <c r="H244" s="97"/>
      <c r="I244" s="97"/>
      <c r="J244" s="77"/>
      <c r="K244" s="97"/>
      <c r="L244" s="97"/>
      <c r="M244" s="142"/>
      <c r="N244" s="142"/>
    </row>
    <row r="245" spans="1:14" s="3" customFormat="1" ht="15" customHeight="1" x14ac:dyDescent="0.15">
      <c r="A245" s="366"/>
      <c r="B245" s="367"/>
      <c r="C245" s="276"/>
      <c r="D245" s="75">
        <f>+D244/SUM($D244:$G244)*100</f>
        <v>3.6008230452674899</v>
      </c>
      <c r="E245" s="75">
        <f t="shared" ref="E245:G245" si="67">+E244/SUM($D244:$G244)*100</f>
        <v>33.0761316872428</v>
      </c>
      <c r="F245" s="75">
        <f t="shared" si="67"/>
        <v>60.2366255144033</v>
      </c>
      <c r="G245" s="75">
        <f t="shared" si="67"/>
        <v>3.0864197530864197</v>
      </c>
      <c r="H245" s="97"/>
      <c r="I245" s="97"/>
      <c r="J245" s="77"/>
      <c r="K245" s="97"/>
      <c r="L245" s="97"/>
      <c r="M245" s="142"/>
      <c r="N245" s="142"/>
    </row>
    <row r="246" spans="1:14" s="3" customFormat="1" ht="21" customHeight="1" x14ac:dyDescent="0.15">
      <c r="A246" s="30"/>
      <c r="B246" s="368" t="s">
        <v>332</v>
      </c>
      <c r="C246" s="368"/>
      <c r="D246" s="368"/>
      <c r="E246" s="368"/>
      <c r="F246" s="368"/>
      <c r="G246" s="368"/>
      <c r="H246" s="368"/>
      <c r="I246" s="368"/>
      <c r="J246" s="368"/>
      <c r="K246" s="368"/>
      <c r="L246" s="97"/>
      <c r="M246" s="142"/>
      <c r="N246" s="142"/>
    </row>
    <row r="247" spans="1:14" s="3" customFormat="1" ht="22.5" customHeight="1" x14ac:dyDescent="0.15">
      <c r="A247" s="30"/>
      <c r="B247" s="52"/>
      <c r="C247" s="64"/>
      <c r="D247" s="64"/>
      <c r="E247" s="64"/>
      <c r="F247" s="64"/>
      <c r="G247" s="64"/>
      <c r="H247"/>
      <c r="I247" s="97"/>
      <c r="J247" s="77"/>
      <c r="K247" s="97"/>
      <c r="L247" s="97"/>
      <c r="M247" s="142"/>
      <c r="N247" s="142"/>
    </row>
    <row r="248" spans="1:14" s="3" customFormat="1" ht="63" customHeight="1" x14ac:dyDescent="0.15">
      <c r="A248" s="369" t="s">
        <v>289</v>
      </c>
      <c r="B248" s="370"/>
      <c r="C248" s="58" t="s">
        <v>39</v>
      </c>
      <c r="D248" s="27" t="s">
        <v>102</v>
      </c>
      <c r="E248" s="27" t="s">
        <v>104</v>
      </c>
      <c r="F248" s="27" t="s">
        <v>105</v>
      </c>
      <c r="G248" s="27" t="s">
        <v>106</v>
      </c>
      <c r="H248" s="27" t="s">
        <v>107</v>
      </c>
      <c r="I248" s="27" t="s">
        <v>108</v>
      </c>
      <c r="J248" s="27" t="s">
        <v>60</v>
      </c>
      <c r="K248" s="164"/>
      <c r="L248" s="31"/>
      <c r="M248" s="142"/>
      <c r="N248" s="142"/>
    </row>
    <row r="249" spans="1:14" s="3" customFormat="1" ht="15" customHeight="1" x14ac:dyDescent="0.15">
      <c r="A249" s="299" t="s">
        <v>73</v>
      </c>
      <c r="B249" s="300" t="s">
        <v>290</v>
      </c>
      <c r="C249" s="227" t="s">
        <v>326</v>
      </c>
      <c r="D249" s="74">
        <v>134</v>
      </c>
      <c r="E249" s="74">
        <v>89</v>
      </c>
      <c r="F249" s="74">
        <v>94</v>
      </c>
      <c r="G249" s="88">
        <v>157</v>
      </c>
      <c r="H249" s="74">
        <v>100</v>
      </c>
      <c r="I249" s="123">
        <v>197</v>
      </c>
      <c r="J249" s="74">
        <v>98</v>
      </c>
      <c r="K249" s="165"/>
      <c r="L249" s="138"/>
      <c r="M249" s="142"/>
      <c r="N249" s="142"/>
    </row>
    <row r="250" spans="1:14" s="3" customFormat="1" ht="15" customHeight="1" x14ac:dyDescent="0.15">
      <c r="A250" s="299"/>
      <c r="B250" s="300"/>
      <c r="C250" s="228"/>
      <c r="D250" s="75">
        <f>+D249/$E240*100</f>
        <v>21.003134796238246</v>
      </c>
      <c r="E250" s="75">
        <f t="shared" ref="E250:I250" si="68">+E249/$E240*100</f>
        <v>13.949843260188089</v>
      </c>
      <c r="F250" s="75">
        <f t="shared" si="68"/>
        <v>14.733542319749215</v>
      </c>
      <c r="G250" s="75">
        <f>+G249/$E240*100</f>
        <v>24.608150470219435</v>
      </c>
      <c r="H250" s="75">
        <f t="shared" si="68"/>
        <v>15.673981191222571</v>
      </c>
      <c r="I250" s="75">
        <f t="shared" si="68"/>
        <v>30.877742946708466</v>
      </c>
      <c r="J250" s="75">
        <f>+J249/$E240*100</f>
        <v>15.360501567398119</v>
      </c>
      <c r="K250" s="165"/>
      <c r="L250" s="138"/>
      <c r="M250" s="142"/>
      <c r="N250" s="142"/>
    </row>
    <row r="251" spans="1:14" s="3" customFormat="1" ht="15" customHeight="1" x14ac:dyDescent="0.15">
      <c r="A251" s="299"/>
      <c r="B251" s="300"/>
      <c r="C251" s="227" t="s">
        <v>223</v>
      </c>
      <c r="D251" s="74">
        <v>278</v>
      </c>
      <c r="E251" s="74">
        <v>201</v>
      </c>
      <c r="F251" s="74">
        <v>235</v>
      </c>
      <c r="G251" s="88">
        <v>294</v>
      </c>
      <c r="H251" s="74">
        <v>183</v>
      </c>
      <c r="I251" s="123">
        <v>503</v>
      </c>
      <c r="J251" s="74">
        <v>152</v>
      </c>
      <c r="K251" s="165"/>
      <c r="L251" s="138"/>
      <c r="M251" s="142"/>
      <c r="N251" s="142"/>
    </row>
    <row r="252" spans="1:14" s="3" customFormat="1" ht="15" customHeight="1" x14ac:dyDescent="0.15">
      <c r="A252" s="299"/>
      <c r="B252" s="300"/>
      <c r="C252" s="228"/>
      <c r="D252" s="75">
        <f>+D251/1257*100</f>
        <v>22.116149562450278</v>
      </c>
      <c r="E252" s="75">
        <f t="shared" ref="E252:J252" si="69">+E251/1257*100</f>
        <v>15.990453460620524</v>
      </c>
      <c r="F252" s="75">
        <f t="shared" si="69"/>
        <v>18.695306284805092</v>
      </c>
      <c r="G252" s="75">
        <f t="shared" si="69"/>
        <v>23.389021479713605</v>
      </c>
      <c r="H252" s="75">
        <f t="shared" si="69"/>
        <v>14.558472553699284</v>
      </c>
      <c r="I252" s="75">
        <f t="shared" si="69"/>
        <v>40.015910898965792</v>
      </c>
      <c r="J252" s="75">
        <f t="shared" si="69"/>
        <v>12.092283214001592</v>
      </c>
      <c r="K252" s="165"/>
      <c r="L252" s="138"/>
      <c r="M252" s="142"/>
      <c r="N252" s="142"/>
    </row>
    <row r="253" spans="1:14" s="3" customFormat="1" ht="15" customHeight="1" x14ac:dyDescent="0.15">
      <c r="A253" s="299"/>
      <c r="B253" s="300"/>
      <c r="C253" s="275" t="s">
        <v>177</v>
      </c>
      <c r="D253" s="74">
        <v>215</v>
      </c>
      <c r="E253" s="74">
        <v>172</v>
      </c>
      <c r="F253" s="74">
        <v>227</v>
      </c>
      <c r="G253" s="88">
        <v>280</v>
      </c>
      <c r="H253" s="74">
        <v>154</v>
      </c>
      <c r="I253" s="123">
        <v>370</v>
      </c>
      <c r="J253" s="74">
        <v>115</v>
      </c>
      <c r="K253" s="165"/>
      <c r="L253" s="138"/>
      <c r="M253" s="142"/>
      <c r="N253" s="142"/>
    </row>
    <row r="254" spans="1:14" s="3" customFormat="1" ht="15" customHeight="1" x14ac:dyDescent="0.15">
      <c r="A254" s="299"/>
      <c r="B254" s="300"/>
      <c r="C254" s="276"/>
      <c r="D254" s="75">
        <f>+D253/1180*100</f>
        <v>18.220338983050848</v>
      </c>
      <c r="E254" s="75">
        <f t="shared" ref="E254:J254" si="70">+E253/1180*100</f>
        <v>14.576271186440678</v>
      </c>
      <c r="F254" s="75">
        <f t="shared" si="70"/>
        <v>19.237288135593218</v>
      </c>
      <c r="G254" s="75">
        <f t="shared" si="70"/>
        <v>23.728813559322035</v>
      </c>
      <c r="H254" s="75">
        <f t="shared" si="70"/>
        <v>13.050847457627118</v>
      </c>
      <c r="I254" s="75">
        <f t="shared" si="70"/>
        <v>31.35593220338983</v>
      </c>
      <c r="J254" s="75">
        <f t="shared" si="70"/>
        <v>9.7457627118644066</v>
      </c>
      <c r="K254" s="165"/>
      <c r="L254" s="138"/>
      <c r="M254" s="142"/>
      <c r="N254" s="142"/>
    </row>
    <row r="255" spans="1:14" s="7" customFormat="1" ht="31.5" customHeight="1" x14ac:dyDescent="0.15">
      <c r="A255" s="31"/>
      <c r="B255" s="297" t="s">
        <v>346</v>
      </c>
      <c r="C255" s="297"/>
      <c r="D255" s="297"/>
      <c r="E255" s="297"/>
      <c r="F255" s="297"/>
      <c r="G255" s="297"/>
      <c r="H255" s="297"/>
      <c r="I255" s="297"/>
      <c r="J255" s="297"/>
      <c r="K255" s="297"/>
      <c r="L255" s="297"/>
      <c r="M255" s="167"/>
      <c r="N255" s="167"/>
    </row>
    <row r="256" spans="1:14" s="7" customFormat="1" ht="22.5" customHeight="1" x14ac:dyDescent="0.15">
      <c r="A256" s="21"/>
      <c r="B256" s="48"/>
      <c r="C256" s="49"/>
      <c r="D256" s="49"/>
      <c r="E256" s="49"/>
      <c r="F256" s="49"/>
      <c r="G256" s="49"/>
      <c r="H256" s="49"/>
      <c r="I256" s="49"/>
      <c r="J256" s="49"/>
      <c r="K256" s="49"/>
      <c r="L256" s="49"/>
      <c r="M256" s="167"/>
      <c r="N256" s="167"/>
    </row>
    <row r="257" spans="1:14" s="2" customFormat="1" ht="24" customHeight="1" x14ac:dyDescent="0.15">
      <c r="A257" s="283" t="s">
        <v>76</v>
      </c>
      <c r="B257" s="283"/>
      <c r="C257" s="283"/>
      <c r="D257" s="283"/>
      <c r="E257" s="283"/>
      <c r="F257" s="283"/>
      <c r="G257" s="283"/>
      <c r="H257" s="283"/>
      <c r="I257" s="283"/>
      <c r="J257" s="283"/>
      <c r="K257" s="283"/>
      <c r="L257" s="283"/>
      <c r="M257" s="169"/>
      <c r="N257" s="169"/>
    </row>
    <row r="258" spans="1:14" s="3" customFormat="1" ht="15" customHeight="1" x14ac:dyDescent="0.15">
      <c r="A258" s="259" t="s">
        <v>74</v>
      </c>
      <c r="B258" s="260"/>
      <c r="C258" s="227" t="s">
        <v>39</v>
      </c>
      <c r="D258" s="12">
        <v>1</v>
      </c>
      <c r="E258" s="12">
        <v>2</v>
      </c>
      <c r="F258" s="12">
        <v>3</v>
      </c>
      <c r="G258" s="12">
        <v>4</v>
      </c>
      <c r="H258" s="12">
        <v>5</v>
      </c>
      <c r="I258" s="288" t="s">
        <v>22</v>
      </c>
      <c r="J258" s="155" t="s">
        <v>4</v>
      </c>
      <c r="K258" s="12">
        <v>3</v>
      </c>
      <c r="L258" s="12" t="s">
        <v>7</v>
      </c>
      <c r="M258" s="142"/>
      <c r="N258" s="142"/>
    </row>
    <row r="259" spans="1:14" s="3" customFormat="1" ht="32.1" customHeight="1" x14ac:dyDescent="0.15">
      <c r="A259" s="286"/>
      <c r="B259" s="287"/>
      <c r="C259" s="263"/>
      <c r="D259" s="45" t="s">
        <v>34</v>
      </c>
      <c r="E259" s="45" t="s">
        <v>131</v>
      </c>
      <c r="F259" s="45" t="s">
        <v>28</v>
      </c>
      <c r="G259" s="45" t="s">
        <v>125</v>
      </c>
      <c r="H259" s="45" t="s">
        <v>20</v>
      </c>
      <c r="I259" s="301"/>
      <c r="J259" s="40" t="s">
        <v>34</v>
      </c>
      <c r="K259" s="45" t="s">
        <v>28</v>
      </c>
      <c r="L259" s="45" t="s">
        <v>20</v>
      </c>
      <c r="M259" s="142"/>
      <c r="N259" s="142"/>
    </row>
    <row r="260" spans="1:14" s="8" customFormat="1" ht="15" customHeight="1" x14ac:dyDescent="0.15">
      <c r="A260" s="268" t="s">
        <v>216</v>
      </c>
      <c r="B260" s="293" t="s">
        <v>251</v>
      </c>
      <c r="C260" s="227" t="s">
        <v>326</v>
      </c>
      <c r="D260" s="74">
        <v>36</v>
      </c>
      <c r="E260" s="74">
        <v>192</v>
      </c>
      <c r="F260" s="74">
        <v>1072</v>
      </c>
      <c r="G260" s="88">
        <v>250</v>
      </c>
      <c r="H260" s="74">
        <v>159</v>
      </c>
      <c r="I260" s="125">
        <v>69</v>
      </c>
      <c r="J260" s="92">
        <f>+D260+E260</f>
        <v>228</v>
      </c>
      <c r="K260" s="74">
        <f t="shared" ref="K260:K265" si="71">+F260</f>
        <v>1072</v>
      </c>
      <c r="L260" s="74">
        <f>+G260+H260</f>
        <v>409</v>
      </c>
      <c r="M260" s="174"/>
      <c r="N260" s="174"/>
    </row>
    <row r="261" spans="1:14" s="7" customFormat="1" ht="15" customHeight="1" x14ac:dyDescent="0.15">
      <c r="A261" s="269"/>
      <c r="B261" s="293"/>
      <c r="C261" s="228"/>
      <c r="D261" s="75">
        <f>+D260/SUM($D260:$I260)*100</f>
        <v>2.0247469066366706</v>
      </c>
      <c r="E261" s="75">
        <f t="shared" ref="E261:I261" si="72">+E260/SUM($D260:$I260)*100</f>
        <v>10.798650168728908</v>
      </c>
      <c r="F261" s="75">
        <f t="shared" si="72"/>
        <v>60.292463442069746</v>
      </c>
      <c r="G261" s="110">
        <f>+G260/SUM($D260:$I260)*100</f>
        <v>14.060742407199101</v>
      </c>
      <c r="H261" s="75">
        <f t="shared" si="72"/>
        <v>8.9426321709786283</v>
      </c>
      <c r="I261" s="126">
        <f t="shared" si="72"/>
        <v>3.8807649043869521</v>
      </c>
      <c r="J261" s="137">
        <f>+D261+E261</f>
        <v>12.823397075365579</v>
      </c>
      <c r="K261" s="75">
        <f t="shared" si="71"/>
        <v>60.292463442069746</v>
      </c>
      <c r="L261" s="75">
        <f t="shared" ref="L261:L265" si="73">+G261+H261</f>
        <v>23.003374578177727</v>
      </c>
      <c r="M261" s="167"/>
      <c r="N261" s="167"/>
    </row>
    <row r="262" spans="1:14" s="8" customFormat="1" ht="15" customHeight="1" x14ac:dyDescent="0.15">
      <c r="A262" s="269"/>
      <c r="B262" s="293"/>
      <c r="C262" s="227" t="s">
        <v>223</v>
      </c>
      <c r="D262" s="74">
        <v>43</v>
      </c>
      <c r="E262" s="74">
        <v>221</v>
      </c>
      <c r="F262" s="74">
        <v>1046</v>
      </c>
      <c r="G262" s="88">
        <v>326</v>
      </c>
      <c r="H262" s="74">
        <v>197</v>
      </c>
      <c r="I262" s="125">
        <v>50</v>
      </c>
      <c r="J262" s="92">
        <f t="shared" ref="J262:J265" si="74">+D262+E262</f>
        <v>264</v>
      </c>
      <c r="K262" s="74">
        <f t="shared" si="71"/>
        <v>1046</v>
      </c>
      <c r="L262" s="74">
        <f t="shared" si="73"/>
        <v>523</v>
      </c>
      <c r="M262" s="174"/>
      <c r="N262" s="174"/>
    </row>
    <row r="263" spans="1:14" s="7" customFormat="1" ht="15" customHeight="1" x14ac:dyDescent="0.15">
      <c r="A263" s="269"/>
      <c r="B263" s="293"/>
      <c r="C263" s="228"/>
      <c r="D263" s="75">
        <f t="shared" ref="D263:H263" si="75">+D262/SUM($D262:$I262)*100</f>
        <v>2.2835900159320235</v>
      </c>
      <c r="E263" s="75">
        <f t="shared" si="75"/>
        <v>11.736590546999469</v>
      </c>
      <c r="F263" s="75">
        <f t="shared" si="75"/>
        <v>55.54965480616039</v>
      </c>
      <c r="G263" s="110">
        <f t="shared" si="75"/>
        <v>17.312798725438132</v>
      </c>
      <c r="H263" s="75">
        <f t="shared" si="75"/>
        <v>10.46202867764206</v>
      </c>
      <c r="I263" s="126">
        <f>+I262/SUM($D262:$I262)*100</f>
        <v>2.6553372278279341</v>
      </c>
      <c r="J263" s="137">
        <f t="shared" si="74"/>
        <v>14.020180562931493</v>
      </c>
      <c r="K263" s="75">
        <f t="shared" si="71"/>
        <v>55.54965480616039</v>
      </c>
      <c r="L263" s="75">
        <f t="shared" si="73"/>
        <v>27.774827403080192</v>
      </c>
      <c r="M263" s="167"/>
      <c r="N263" s="167"/>
    </row>
    <row r="264" spans="1:14" s="8" customFormat="1" ht="15" customHeight="1" x14ac:dyDescent="0.15">
      <c r="A264" s="269"/>
      <c r="B264" s="293"/>
      <c r="C264" s="275" t="s">
        <v>177</v>
      </c>
      <c r="D264" s="74">
        <v>46</v>
      </c>
      <c r="E264" s="74">
        <v>174</v>
      </c>
      <c r="F264" s="74">
        <v>1046</v>
      </c>
      <c r="G264" s="88">
        <v>341</v>
      </c>
      <c r="H264" s="74">
        <v>173</v>
      </c>
      <c r="I264" s="125">
        <v>185</v>
      </c>
      <c r="J264" s="92">
        <f t="shared" si="74"/>
        <v>220</v>
      </c>
      <c r="K264" s="74">
        <f t="shared" si="71"/>
        <v>1046</v>
      </c>
      <c r="L264" s="74">
        <f t="shared" si="73"/>
        <v>514</v>
      </c>
      <c r="M264" s="174"/>
      <c r="N264" s="174"/>
    </row>
    <row r="265" spans="1:14" s="7" customFormat="1" ht="15" customHeight="1" x14ac:dyDescent="0.15">
      <c r="A265" s="269"/>
      <c r="B265" s="293"/>
      <c r="C265" s="276"/>
      <c r="D265" s="75">
        <f t="shared" ref="D265:I265" si="76">+D264/SUM($D264:$I264)*100</f>
        <v>2.3409669211195929</v>
      </c>
      <c r="E265" s="75">
        <f t="shared" si="76"/>
        <v>8.8549618320610683</v>
      </c>
      <c r="F265" s="75">
        <f t="shared" si="76"/>
        <v>53.231552162849873</v>
      </c>
      <c r="G265" s="110">
        <f t="shared" si="76"/>
        <v>17.353689567430024</v>
      </c>
      <c r="H265" s="75">
        <f t="shared" si="76"/>
        <v>8.8040712468193387</v>
      </c>
      <c r="I265" s="126">
        <f t="shared" si="76"/>
        <v>9.4147582697201013</v>
      </c>
      <c r="J265" s="137">
        <f t="shared" si="74"/>
        <v>11.195928753180661</v>
      </c>
      <c r="K265" s="75">
        <f t="shared" si="71"/>
        <v>53.231552162849873</v>
      </c>
      <c r="L265" s="75">
        <f t="shared" si="73"/>
        <v>26.157760814249365</v>
      </c>
      <c r="M265" s="167"/>
      <c r="N265" s="167"/>
    </row>
    <row r="266" spans="1:14" s="7" customFormat="1" ht="22.5" customHeight="1" x14ac:dyDescent="0.15">
      <c r="A266" s="19"/>
      <c r="B266" s="42"/>
      <c r="C266" s="13"/>
      <c r="D266" s="97"/>
      <c r="E266" s="97"/>
      <c r="F266" s="97"/>
      <c r="G266" s="97"/>
      <c r="H266" s="97"/>
      <c r="I266" s="97"/>
      <c r="J266" s="77"/>
      <c r="K266" s="97"/>
      <c r="L266" s="97"/>
      <c r="M266" s="167"/>
      <c r="N266" s="167"/>
    </row>
    <row r="267" spans="1:14" s="2" customFormat="1" ht="24" customHeight="1" x14ac:dyDescent="0.15">
      <c r="A267" s="302" t="s">
        <v>145</v>
      </c>
      <c r="B267" s="302"/>
      <c r="C267" s="302"/>
      <c r="D267" s="302"/>
      <c r="E267" s="302"/>
      <c r="F267" s="302"/>
      <c r="G267" s="302"/>
      <c r="H267" s="302"/>
      <c r="I267" s="302"/>
      <c r="J267" s="302"/>
      <c r="K267" s="302"/>
      <c r="L267" s="302"/>
      <c r="M267" s="169"/>
      <c r="N267" s="169"/>
    </row>
    <row r="268" spans="1:14" s="3" customFormat="1" ht="15" customHeight="1" x14ac:dyDescent="0.15">
      <c r="A268" s="259" t="s">
        <v>74</v>
      </c>
      <c r="B268" s="260"/>
      <c r="C268" s="227" t="s">
        <v>39</v>
      </c>
      <c r="D268" s="12">
        <v>1</v>
      </c>
      <c r="E268" s="12">
        <v>2</v>
      </c>
      <c r="F268" s="12">
        <v>3</v>
      </c>
      <c r="G268" s="12">
        <v>4</v>
      </c>
      <c r="H268" s="12">
        <v>5</v>
      </c>
      <c r="I268" s="288" t="s">
        <v>22</v>
      </c>
      <c r="J268" s="155" t="s">
        <v>4</v>
      </c>
      <c r="K268" s="12">
        <v>3</v>
      </c>
      <c r="L268" s="12" t="s">
        <v>7</v>
      </c>
      <c r="M268" s="142"/>
      <c r="N268" s="142"/>
    </row>
    <row r="269" spans="1:14" s="3" customFormat="1" ht="32.1" customHeight="1" x14ac:dyDescent="0.15">
      <c r="A269" s="286"/>
      <c r="B269" s="287"/>
      <c r="C269" s="263"/>
      <c r="D269" s="45" t="s">
        <v>34</v>
      </c>
      <c r="E269" s="45" t="s">
        <v>131</v>
      </c>
      <c r="F269" s="45" t="s">
        <v>28</v>
      </c>
      <c r="G269" s="45" t="s">
        <v>125</v>
      </c>
      <c r="H269" s="45" t="s">
        <v>20</v>
      </c>
      <c r="I269" s="301"/>
      <c r="J269" s="40" t="s">
        <v>34</v>
      </c>
      <c r="K269" s="45" t="s">
        <v>28</v>
      </c>
      <c r="L269" s="45" t="s">
        <v>20</v>
      </c>
      <c r="M269" s="142"/>
      <c r="N269" s="142"/>
    </row>
    <row r="270" spans="1:14" s="8" customFormat="1" ht="15" customHeight="1" x14ac:dyDescent="0.15">
      <c r="A270" s="268" t="s">
        <v>217</v>
      </c>
      <c r="B270" s="293" t="s">
        <v>252</v>
      </c>
      <c r="C270" s="227" t="s">
        <v>326</v>
      </c>
      <c r="D270" s="74">
        <v>26</v>
      </c>
      <c r="E270" s="74">
        <v>229</v>
      </c>
      <c r="F270" s="74">
        <v>951</v>
      </c>
      <c r="G270" s="88">
        <v>306</v>
      </c>
      <c r="H270" s="74">
        <v>207</v>
      </c>
      <c r="I270" s="125">
        <v>59</v>
      </c>
      <c r="J270" s="92">
        <f t="shared" ref="J270:J275" si="77">+D270+E270</f>
        <v>255</v>
      </c>
      <c r="K270" s="74">
        <f t="shared" ref="K270:K275" si="78">+F270</f>
        <v>951</v>
      </c>
      <c r="L270" s="74">
        <f t="shared" ref="L270:L275" si="79">+G270+H270</f>
        <v>513</v>
      </c>
      <c r="M270" s="174"/>
      <c r="N270" s="174"/>
    </row>
    <row r="271" spans="1:14" s="7" customFormat="1" ht="15" customHeight="1" x14ac:dyDescent="0.15">
      <c r="A271" s="269"/>
      <c r="B271" s="293"/>
      <c r="C271" s="228"/>
      <c r="D271" s="75">
        <f>+D270/SUM($D270:$I270)*100</f>
        <v>1.4623172103487065</v>
      </c>
      <c r="E271" s="75">
        <f t="shared" ref="E271:H271" si="80">+E270/SUM($D270:$I270)*100</f>
        <v>12.879640044994375</v>
      </c>
      <c r="F271" s="75">
        <f t="shared" si="80"/>
        <v>53.487064116985373</v>
      </c>
      <c r="G271" s="110">
        <f t="shared" si="80"/>
        <v>17.2103487064117</v>
      </c>
      <c r="H271" s="75">
        <f t="shared" si="80"/>
        <v>11.642294713160855</v>
      </c>
      <c r="I271" s="126">
        <f>+I270/SUM($D270:$I270)*100</f>
        <v>3.3183352080989872</v>
      </c>
      <c r="J271" s="137">
        <f>+D271+E271</f>
        <v>14.341957255343081</v>
      </c>
      <c r="K271" s="75">
        <f t="shared" si="78"/>
        <v>53.487064116985373</v>
      </c>
      <c r="L271" s="75">
        <f t="shared" si="79"/>
        <v>28.852643419572555</v>
      </c>
      <c r="M271" s="167"/>
      <c r="N271" s="167"/>
    </row>
    <row r="272" spans="1:14" s="8" customFormat="1" ht="15" customHeight="1" x14ac:dyDescent="0.15">
      <c r="A272" s="269"/>
      <c r="B272" s="293"/>
      <c r="C272" s="227" t="s">
        <v>223</v>
      </c>
      <c r="D272" s="74">
        <v>51</v>
      </c>
      <c r="E272" s="74">
        <v>289</v>
      </c>
      <c r="F272" s="74">
        <v>973</v>
      </c>
      <c r="G272" s="88">
        <v>344</v>
      </c>
      <c r="H272" s="74">
        <v>176</v>
      </c>
      <c r="I272" s="125">
        <v>50</v>
      </c>
      <c r="J272" s="92">
        <f t="shared" si="77"/>
        <v>340</v>
      </c>
      <c r="K272" s="74">
        <f t="shared" si="78"/>
        <v>973</v>
      </c>
      <c r="L272" s="74">
        <f t="shared" si="79"/>
        <v>520</v>
      </c>
      <c r="M272" s="174"/>
      <c r="N272" s="174"/>
    </row>
    <row r="273" spans="1:14" s="7" customFormat="1" ht="15" customHeight="1" x14ac:dyDescent="0.15">
      <c r="A273" s="269"/>
      <c r="B273" s="293"/>
      <c r="C273" s="228"/>
      <c r="D273" s="75">
        <f t="shared" ref="D273:I273" si="81">+D272/SUM($D272:$I272)*100</f>
        <v>2.7084439723844929</v>
      </c>
      <c r="E273" s="75">
        <f t="shared" si="81"/>
        <v>15.347849176845459</v>
      </c>
      <c r="F273" s="75">
        <f t="shared" si="81"/>
        <v>51.6728624535316</v>
      </c>
      <c r="G273" s="110">
        <f t="shared" si="81"/>
        <v>18.268720127456188</v>
      </c>
      <c r="H273" s="75">
        <f t="shared" si="81"/>
        <v>9.3467870419543289</v>
      </c>
      <c r="I273" s="126">
        <f t="shared" si="81"/>
        <v>2.6553372278279341</v>
      </c>
      <c r="J273" s="137">
        <f t="shared" si="77"/>
        <v>18.056293149229951</v>
      </c>
      <c r="K273" s="75">
        <f t="shared" si="78"/>
        <v>51.6728624535316</v>
      </c>
      <c r="L273" s="75">
        <f t="shared" si="79"/>
        <v>27.615507169410517</v>
      </c>
      <c r="M273" s="167"/>
      <c r="N273" s="167"/>
    </row>
    <row r="274" spans="1:14" s="8" customFormat="1" ht="15" customHeight="1" x14ac:dyDescent="0.15">
      <c r="A274" s="269"/>
      <c r="B274" s="293"/>
      <c r="C274" s="275" t="s">
        <v>177</v>
      </c>
      <c r="D274" s="74">
        <v>43</v>
      </c>
      <c r="E274" s="74">
        <v>247</v>
      </c>
      <c r="F274" s="74">
        <v>1035</v>
      </c>
      <c r="G274" s="88">
        <v>351</v>
      </c>
      <c r="H274" s="74">
        <v>168</v>
      </c>
      <c r="I274" s="125">
        <v>121</v>
      </c>
      <c r="J274" s="92">
        <f t="shared" si="77"/>
        <v>290</v>
      </c>
      <c r="K274" s="74">
        <f t="shared" si="78"/>
        <v>1035</v>
      </c>
      <c r="L274" s="74">
        <f t="shared" si="79"/>
        <v>519</v>
      </c>
      <c r="M274" s="174"/>
      <c r="N274" s="174"/>
    </row>
    <row r="275" spans="1:14" s="7" customFormat="1" ht="15" customHeight="1" x14ac:dyDescent="0.15">
      <c r="A275" s="269"/>
      <c r="B275" s="293"/>
      <c r="C275" s="276"/>
      <c r="D275" s="75">
        <f t="shared" ref="D275:I275" si="82">+D274/SUM($D274:$I274)*100</f>
        <v>2.1882951653944023</v>
      </c>
      <c r="E275" s="75">
        <f t="shared" si="82"/>
        <v>12.569974554707381</v>
      </c>
      <c r="F275" s="75">
        <f t="shared" si="82"/>
        <v>52.671755725190842</v>
      </c>
      <c r="G275" s="110">
        <f t="shared" si="82"/>
        <v>17.862595419847327</v>
      </c>
      <c r="H275" s="75">
        <f t="shared" si="82"/>
        <v>8.5496183206106871</v>
      </c>
      <c r="I275" s="126">
        <f t="shared" si="82"/>
        <v>6.1577608142493645</v>
      </c>
      <c r="J275" s="137">
        <f t="shared" si="77"/>
        <v>14.758269720101783</v>
      </c>
      <c r="K275" s="75">
        <f t="shared" si="78"/>
        <v>52.671755725190842</v>
      </c>
      <c r="L275" s="75">
        <f t="shared" si="79"/>
        <v>26.412213740458014</v>
      </c>
      <c r="M275" s="167"/>
      <c r="N275" s="167"/>
    </row>
    <row r="276" spans="1:14" s="3" customFormat="1" ht="22.5" customHeight="1" x14ac:dyDescent="0.15">
      <c r="A276" s="13"/>
      <c r="B276" s="42"/>
      <c r="C276" s="14"/>
      <c r="D276" s="76"/>
      <c r="E276" s="76"/>
      <c r="F276" s="76"/>
      <c r="G276" s="76"/>
      <c r="H276" s="76"/>
      <c r="I276" s="76"/>
      <c r="J276" s="76"/>
      <c r="K276" s="76"/>
      <c r="L276" s="76"/>
      <c r="M276" s="142"/>
      <c r="N276" s="142"/>
    </row>
    <row r="277" spans="1:14" s="2" customFormat="1" ht="24" customHeight="1" x14ac:dyDescent="0.15">
      <c r="A277" s="302" t="s">
        <v>291</v>
      </c>
      <c r="B277" s="302"/>
      <c r="C277" s="65"/>
      <c r="D277" s="65"/>
      <c r="E277" s="65"/>
      <c r="F277" s="65"/>
      <c r="G277" s="119"/>
      <c r="H277" s="119"/>
      <c r="I277" s="119"/>
      <c r="J277" s="119"/>
      <c r="K277" s="119"/>
      <c r="L277" s="119"/>
      <c r="M277" s="169"/>
      <c r="N277" s="169"/>
    </row>
    <row r="278" spans="1:14" s="3" customFormat="1" ht="15" customHeight="1" x14ac:dyDescent="0.15">
      <c r="A278" s="259" t="s">
        <v>74</v>
      </c>
      <c r="B278" s="260"/>
      <c r="C278" s="227" t="s">
        <v>39</v>
      </c>
      <c r="D278" s="12">
        <v>1</v>
      </c>
      <c r="E278" s="12">
        <v>2</v>
      </c>
      <c r="F278" s="12">
        <v>3</v>
      </c>
      <c r="G278" s="12">
        <v>4</v>
      </c>
      <c r="H278" s="12">
        <v>5</v>
      </c>
      <c r="I278" s="288" t="s">
        <v>22</v>
      </c>
      <c r="J278" s="155" t="s">
        <v>4</v>
      </c>
      <c r="K278" s="12">
        <v>3</v>
      </c>
      <c r="L278" s="12" t="s">
        <v>7</v>
      </c>
      <c r="M278" s="142"/>
      <c r="N278" s="142"/>
    </row>
    <row r="279" spans="1:14" s="3" customFormat="1" ht="32.1" customHeight="1" x14ac:dyDescent="0.15">
      <c r="A279" s="286"/>
      <c r="B279" s="287"/>
      <c r="C279" s="263"/>
      <c r="D279" s="45" t="s">
        <v>34</v>
      </c>
      <c r="E279" s="45" t="s">
        <v>131</v>
      </c>
      <c r="F279" s="45" t="s">
        <v>28</v>
      </c>
      <c r="G279" s="45" t="s">
        <v>125</v>
      </c>
      <c r="H279" s="45" t="s">
        <v>20</v>
      </c>
      <c r="I279" s="301"/>
      <c r="J279" s="40" t="s">
        <v>34</v>
      </c>
      <c r="K279" s="45" t="s">
        <v>28</v>
      </c>
      <c r="L279" s="45" t="s">
        <v>20</v>
      </c>
      <c r="M279" s="142"/>
      <c r="N279" s="142"/>
    </row>
    <row r="280" spans="1:14" s="4" customFormat="1" ht="15" customHeight="1" x14ac:dyDescent="0.15">
      <c r="A280" s="269" t="s">
        <v>175</v>
      </c>
      <c r="B280" s="293" t="s">
        <v>253</v>
      </c>
      <c r="C280" s="227" t="s">
        <v>326</v>
      </c>
      <c r="D280" s="74">
        <v>146</v>
      </c>
      <c r="E280" s="74">
        <v>646</v>
      </c>
      <c r="F280" s="74">
        <v>707</v>
      </c>
      <c r="G280" s="88">
        <v>161</v>
      </c>
      <c r="H280" s="74">
        <v>83</v>
      </c>
      <c r="I280" s="125">
        <v>35</v>
      </c>
      <c r="J280" s="92">
        <f t="shared" ref="J280:J285" si="83">+D280+E280</f>
        <v>792</v>
      </c>
      <c r="K280" s="74">
        <f t="shared" ref="K280:K285" si="84">+F280</f>
        <v>707</v>
      </c>
      <c r="L280" s="74">
        <f t="shared" ref="L280:L285" si="85">+G280+H280</f>
        <v>244</v>
      </c>
      <c r="M280" s="170"/>
      <c r="N280" s="170"/>
    </row>
    <row r="281" spans="1:14" s="3" customFormat="1" ht="15" customHeight="1" x14ac:dyDescent="0.15">
      <c r="A281" s="269"/>
      <c r="B281" s="293"/>
      <c r="C281" s="228"/>
      <c r="D281" s="75">
        <f>+D280/SUM($D280:$I280)*100</f>
        <v>8.2114735658042743</v>
      </c>
      <c r="E281" s="75">
        <f t="shared" ref="E281:I281" si="86">+E280/SUM($D280:$I280)*100</f>
        <v>36.33295838020247</v>
      </c>
      <c r="F281" s="75">
        <f>+F280/SUM($D280:$I280)*100</f>
        <v>39.763779527559059</v>
      </c>
      <c r="G281" s="110">
        <f t="shared" si="86"/>
        <v>9.0551181102362204</v>
      </c>
      <c r="H281" s="75">
        <f t="shared" si="86"/>
        <v>4.6681664791901012</v>
      </c>
      <c r="I281" s="126">
        <f t="shared" si="86"/>
        <v>1.9685039370078741</v>
      </c>
      <c r="J281" s="137">
        <f t="shared" si="83"/>
        <v>44.544431946006746</v>
      </c>
      <c r="K281" s="75">
        <f t="shared" si="84"/>
        <v>39.763779527559059</v>
      </c>
      <c r="L281" s="75">
        <f t="shared" si="85"/>
        <v>13.723284589426321</v>
      </c>
      <c r="M281" s="142"/>
      <c r="N281" s="142"/>
    </row>
    <row r="282" spans="1:14" s="4" customFormat="1" ht="15" customHeight="1" x14ac:dyDescent="0.15">
      <c r="A282" s="269"/>
      <c r="B282" s="293"/>
      <c r="C282" s="227" t="s">
        <v>223</v>
      </c>
      <c r="D282" s="74">
        <v>208</v>
      </c>
      <c r="E282" s="74">
        <v>707</v>
      </c>
      <c r="F282" s="74">
        <v>669</v>
      </c>
      <c r="G282" s="88">
        <v>203</v>
      </c>
      <c r="H282" s="74">
        <v>72</v>
      </c>
      <c r="I282" s="125">
        <v>24</v>
      </c>
      <c r="J282" s="92">
        <f t="shared" si="83"/>
        <v>915</v>
      </c>
      <c r="K282" s="74">
        <f t="shared" si="84"/>
        <v>669</v>
      </c>
      <c r="L282" s="74">
        <f t="shared" si="85"/>
        <v>275</v>
      </c>
      <c r="M282" s="170"/>
      <c r="N282" s="170"/>
    </row>
    <row r="283" spans="1:14" s="3" customFormat="1" ht="15" customHeight="1" x14ac:dyDescent="0.15">
      <c r="A283" s="269"/>
      <c r="B283" s="293"/>
      <c r="C283" s="228"/>
      <c r="D283" s="75">
        <f t="shared" ref="D283:I283" si="87">+D282/SUM($D282:$I282)*100</f>
        <v>11.046202867764206</v>
      </c>
      <c r="E283" s="75">
        <f t="shared" si="87"/>
        <v>37.54646840148699</v>
      </c>
      <c r="F283" s="75">
        <f t="shared" si="87"/>
        <v>35.528412108337761</v>
      </c>
      <c r="G283" s="110">
        <f t="shared" si="87"/>
        <v>10.780669144981413</v>
      </c>
      <c r="H283" s="75">
        <f t="shared" si="87"/>
        <v>3.8236856080722257</v>
      </c>
      <c r="I283" s="126">
        <f t="shared" si="87"/>
        <v>1.2745618693574083</v>
      </c>
      <c r="J283" s="137">
        <f t="shared" si="83"/>
        <v>48.592671269251198</v>
      </c>
      <c r="K283" s="75">
        <f t="shared" si="84"/>
        <v>35.528412108337761</v>
      </c>
      <c r="L283" s="75">
        <f t="shared" si="85"/>
        <v>14.604354753053638</v>
      </c>
      <c r="M283" s="142"/>
      <c r="N283" s="142"/>
    </row>
    <row r="284" spans="1:14" s="4" customFormat="1" ht="15" customHeight="1" x14ac:dyDescent="0.15">
      <c r="A284" s="269"/>
      <c r="B284" s="293"/>
      <c r="C284" s="275" t="s">
        <v>177</v>
      </c>
      <c r="D284" s="74">
        <v>168</v>
      </c>
      <c r="E284" s="74">
        <v>652</v>
      </c>
      <c r="F284" s="74">
        <v>789</v>
      </c>
      <c r="G284" s="88">
        <v>213</v>
      </c>
      <c r="H284" s="74">
        <v>78</v>
      </c>
      <c r="I284" s="125">
        <v>65</v>
      </c>
      <c r="J284" s="92">
        <f t="shared" si="83"/>
        <v>820</v>
      </c>
      <c r="K284" s="74">
        <f t="shared" si="84"/>
        <v>789</v>
      </c>
      <c r="L284" s="74">
        <f t="shared" si="85"/>
        <v>291</v>
      </c>
      <c r="M284" s="170"/>
      <c r="N284" s="170"/>
    </row>
    <row r="285" spans="1:14" s="3" customFormat="1" ht="15" customHeight="1" x14ac:dyDescent="0.15">
      <c r="A285" s="269"/>
      <c r="B285" s="293"/>
      <c r="C285" s="276"/>
      <c r="D285" s="75">
        <f t="shared" ref="D285:I285" si="88">+D284/SUM($D284:$I284)*100</f>
        <v>8.5496183206106871</v>
      </c>
      <c r="E285" s="75">
        <f t="shared" si="88"/>
        <v>33.180661577608141</v>
      </c>
      <c r="F285" s="75">
        <f t="shared" si="88"/>
        <v>40.152671755725187</v>
      </c>
      <c r="G285" s="110">
        <f t="shared" si="88"/>
        <v>10.839694656488549</v>
      </c>
      <c r="H285" s="75">
        <f t="shared" si="88"/>
        <v>3.9694656488549618</v>
      </c>
      <c r="I285" s="126">
        <f t="shared" si="88"/>
        <v>3.3078880407124678</v>
      </c>
      <c r="J285" s="137">
        <f t="shared" si="83"/>
        <v>41.730279898218825</v>
      </c>
      <c r="K285" s="75">
        <f t="shared" si="84"/>
        <v>40.152671755725187</v>
      </c>
      <c r="L285" s="75">
        <f t="shared" si="85"/>
        <v>14.809160305343511</v>
      </c>
      <c r="M285" s="142"/>
      <c r="N285" s="142"/>
    </row>
    <row r="286" spans="1:14" s="3" customFormat="1" ht="22.5" customHeight="1" x14ac:dyDescent="0.15">
      <c r="A286" s="19"/>
      <c r="B286" s="42"/>
      <c r="C286" s="13"/>
      <c r="D286" s="81"/>
      <c r="E286" s="81"/>
      <c r="F286" s="81"/>
      <c r="G286" s="113"/>
      <c r="H286" s="113"/>
      <c r="I286" s="113"/>
      <c r="J286" s="113"/>
      <c r="K286" s="113"/>
      <c r="L286" s="113"/>
      <c r="M286" s="142"/>
      <c r="N286" s="142"/>
    </row>
    <row r="287" spans="1:14" s="2" customFormat="1" ht="24" customHeight="1" x14ac:dyDescent="0.15">
      <c r="A287" s="302" t="s">
        <v>292</v>
      </c>
      <c r="B287" s="302"/>
      <c r="C287" s="302"/>
      <c r="D287" s="302"/>
      <c r="E287" s="302"/>
      <c r="F287" s="302"/>
      <c r="G287" s="302"/>
      <c r="H287" s="302"/>
      <c r="I287" s="302"/>
      <c r="J287" s="302"/>
      <c r="K287" s="302"/>
      <c r="L287" s="302"/>
      <c r="M287" s="169"/>
      <c r="N287" s="169"/>
    </row>
    <row r="288" spans="1:14" s="3" customFormat="1" ht="15" customHeight="1" x14ac:dyDescent="0.15">
      <c r="A288" s="259" t="s">
        <v>74</v>
      </c>
      <c r="B288" s="260"/>
      <c r="C288" s="227" t="s">
        <v>39</v>
      </c>
      <c r="D288" s="12">
        <v>1</v>
      </c>
      <c r="E288" s="12">
        <v>2</v>
      </c>
      <c r="F288" s="12">
        <v>3</v>
      </c>
      <c r="G288" s="12">
        <v>4</v>
      </c>
      <c r="H288" s="12">
        <v>5</v>
      </c>
      <c r="I288" s="288" t="s">
        <v>22</v>
      </c>
      <c r="J288" s="155" t="s">
        <v>4</v>
      </c>
      <c r="K288" s="12">
        <v>3</v>
      </c>
      <c r="L288" s="12" t="s">
        <v>7</v>
      </c>
      <c r="M288" s="142"/>
      <c r="N288" s="142"/>
    </row>
    <row r="289" spans="1:14" s="3" customFormat="1" ht="32.1" customHeight="1" x14ac:dyDescent="0.15">
      <c r="A289" s="286"/>
      <c r="B289" s="287"/>
      <c r="C289" s="263"/>
      <c r="D289" s="45" t="s">
        <v>34</v>
      </c>
      <c r="E289" s="45" t="s">
        <v>131</v>
      </c>
      <c r="F289" s="45" t="s">
        <v>28</v>
      </c>
      <c r="G289" s="45" t="s">
        <v>125</v>
      </c>
      <c r="H289" s="45" t="s">
        <v>20</v>
      </c>
      <c r="I289" s="301"/>
      <c r="J289" s="40" t="s">
        <v>34</v>
      </c>
      <c r="K289" s="45" t="s">
        <v>28</v>
      </c>
      <c r="L289" s="45" t="s">
        <v>20</v>
      </c>
      <c r="M289" s="142"/>
      <c r="N289" s="142"/>
    </row>
    <row r="290" spans="1:14" s="4" customFormat="1" ht="15" customHeight="1" x14ac:dyDescent="0.15">
      <c r="A290" s="268" t="s">
        <v>95</v>
      </c>
      <c r="B290" s="303" t="s">
        <v>293</v>
      </c>
      <c r="C290" s="227" t="s">
        <v>326</v>
      </c>
      <c r="D290" s="74">
        <v>63</v>
      </c>
      <c r="E290" s="74">
        <v>415</v>
      </c>
      <c r="F290" s="74">
        <v>1056</v>
      </c>
      <c r="G290" s="88">
        <v>151</v>
      </c>
      <c r="H290" s="74">
        <v>59</v>
      </c>
      <c r="I290" s="125">
        <v>34</v>
      </c>
      <c r="J290" s="92">
        <f>+D290+E290</f>
        <v>478</v>
      </c>
      <c r="K290" s="74">
        <f t="shared" ref="K290" si="89">+F290</f>
        <v>1056</v>
      </c>
      <c r="L290" s="74">
        <f t="shared" ref="L290" si="90">+G290+H290</f>
        <v>210</v>
      </c>
      <c r="M290" s="170"/>
      <c r="N290" s="170"/>
    </row>
    <row r="291" spans="1:14" s="3" customFormat="1" ht="15" customHeight="1" x14ac:dyDescent="0.15">
      <c r="A291" s="269"/>
      <c r="B291" s="304"/>
      <c r="C291" s="228"/>
      <c r="D291" s="75">
        <f t="shared" ref="D291:G291" si="91">+D290/SUM($D290:$I290)*100</f>
        <v>3.5433070866141732</v>
      </c>
      <c r="E291" s="75">
        <f>+E290/SUM($D290:$I290)*100</f>
        <v>23.340832395950507</v>
      </c>
      <c r="F291" s="75">
        <f t="shared" si="91"/>
        <v>59.392575928008995</v>
      </c>
      <c r="G291" s="110">
        <f t="shared" si="91"/>
        <v>8.4926884139482564</v>
      </c>
      <c r="H291" s="75">
        <f>+H290/SUM($D290:$I290)*100</f>
        <v>3.3183352080989872</v>
      </c>
      <c r="I291" s="126">
        <f>+I290/SUM($D290:$I290)*100</f>
        <v>1.9122609673790776</v>
      </c>
      <c r="J291" s="137">
        <f>+D291+E291</f>
        <v>26.884139482564681</v>
      </c>
      <c r="K291" s="75">
        <f t="shared" ref="K291:K295" si="92">+F291</f>
        <v>59.392575928008995</v>
      </c>
      <c r="L291" s="75">
        <f t="shared" ref="L291:L295" si="93">+G291+H291</f>
        <v>11.811023622047244</v>
      </c>
      <c r="M291" s="142"/>
      <c r="N291" s="142"/>
    </row>
    <row r="292" spans="1:14" s="4" customFormat="1" ht="15" customHeight="1" x14ac:dyDescent="0.15">
      <c r="A292" s="269"/>
      <c r="B292" s="304"/>
      <c r="C292" s="227" t="s">
        <v>223</v>
      </c>
      <c r="D292" s="393" t="s">
        <v>333</v>
      </c>
      <c r="E292" s="394"/>
      <c r="F292" s="394"/>
      <c r="G292" s="394"/>
      <c r="H292" s="394"/>
      <c r="I292" s="394"/>
      <c r="J292" s="394"/>
      <c r="K292" s="394"/>
      <c r="L292" s="395"/>
      <c r="M292" s="170"/>
      <c r="N292" s="170"/>
    </row>
    <row r="293" spans="1:14" s="3" customFormat="1" ht="15" customHeight="1" x14ac:dyDescent="0.15">
      <c r="A293" s="269"/>
      <c r="B293" s="304"/>
      <c r="C293" s="228"/>
      <c r="D293" s="396"/>
      <c r="E293" s="397"/>
      <c r="F293" s="397"/>
      <c r="G293" s="397"/>
      <c r="H293" s="397"/>
      <c r="I293" s="397"/>
      <c r="J293" s="397"/>
      <c r="K293" s="397"/>
      <c r="L293" s="398"/>
      <c r="M293" s="142"/>
      <c r="N293" s="142"/>
    </row>
    <row r="294" spans="1:14" s="4" customFormat="1" ht="15" customHeight="1" x14ac:dyDescent="0.15">
      <c r="A294" s="269"/>
      <c r="B294" s="304"/>
      <c r="C294" s="275" t="s">
        <v>177</v>
      </c>
      <c r="D294" s="74">
        <v>103</v>
      </c>
      <c r="E294" s="74">
        <v>496</v>
      </c>
      <c r="F294" s="74">
        <v>1012</v>
      </c>
      <c r="G294" s="88">
        <v>199</v>
      </c>
      <c r="H294" s="74">
        <v>86</v>
      </c>
      <c r="I294" s="125">
        <v>69</v>
      </c>
      <c r="J294" s="92">
        <f t="shared" ref="J294" si="94">+D294+E294</f>
        <v>599</v>
      </c>
      <c r="K294" s="74">
        <f t="shared" ref="K294" si="95">+F294</f>
        <v>1012</v>
      </c>
      <c r="L294" s="74">
        <f t="shared" ref="L294" si="96">+G294+H294</f>
        <v>285</v>
      </c>
      <c r="M294" s="170"/>
      <c r="N294" s="170"/>
    </row>
    <row r="295" spans="1:14" s="3" customFormat="1" ht="15" customHeight="1" x14ac:dyDescent="0.15">
      <c r="A295" s="269"/>
      <c r="B295" s="305"/>
      <c r="C295" s="276"/>
      <c r="D295" s="75">
        <f t="shared" ref="D295:I295" si="97">+D294/SUM($D294:$I294)*100</f>
        <v>5.2417302798982188</v>
      </c>
      <c r="E295" s="75">
        <f t="shared" si="97"/>
        <v>25.241730279898217</v>
      </c>
      <c r="F295" s="75">
        <f t="shared" si="97"/>
        <v>51.501272264631048</v>
      </c>
      <c r="G295" s="110">
        <f t="shared" si="97"/>
        <v>10.127226463104327</v>
      </c>
      <c r="H295" s="75">
        <f t="shared" si="97"/>
        <v>4.3765903307888046</v>
      </c>
      <c r="I295" s="126">
        <f t="shared" si="97"/>
        <v>3.5114503816793894</v>
      </c>
      <c r="J295" s="137">
        <f t="shared" ref="J295" si="98">+D295+E295</f>
        <v>30.483460559796434</v>
      </c>
      <c r="K295" s="75">
        <f t="shared" si="92"/>
        <v>51.501272264631048</v>
      </c>
      <c r="L295" s="75">
        <f t="shared" si="93"/>
        <v>14.503816793893131</v>
      </c>
      <c r="M295" s="142"/>
      <c r="N295" s="142"/>
    </row>
    <row r="296" spans="1:14" s="4" customFormat="1" ht="15" customHeight="1" x14ac:dyDescent="0.15">
      <c r="A296" s="268" t="s">
        <v>176</v>
      </c>
      <c r="B296" s="303" t="s">
        <v>254</v>
      </c>
      <c r="C296" s="227" t="s">
        <v>326</v>
      </c>
      <c r="D296" s="74">
        <v>101</v>
      </c>
      <c r="E296" s="74">
        <v>532</v>
      </c>
      <c r="F296" s="74">
        <v>899</v>
      </c>
      <c r="G296" s="88">
        <v>147</v>
      </c>
      <c r="H296" s="74">
        <v>64</v>
      </c>
      <c r="I296" s="125">
        <v>35</v>
      </c>
      <c r="J296" s="92">
        <f t="shared" ref="J296:J301" si="99">+D296+E296</f>
        <v>633</v>
      </c>
      <c r="K296" s="74">
        <f t="shared" ref="K296:K301" si="100">+F296</f>
        <v>899</v>
      </c>
      <c r="L296" s="74">
        <f t="shared" ref="L296:L301" si="101">+G296+H296</f>
        <v>211</v>
      </c>
      <c r="M296" s="170"/>
      <c r="N296" s="170"/>
    </row>
    <row r="297" spans="1:14" s="3" customFormat="1" ht="15" customHeight="1" x14ac:dyDescent="0.15">
      <c r="A297" s="269"/>
      <c r="B297" s="304"/>
      <c r="C297" s="228"/>
      <c r="D297" s="75">
        <f>+D296/SUM($D296:$I296)*100</f>
        <v>5.6805399325084363</v>
      </c>
      <c r="E297" s="75">
        <f>+E296/SUM($D296:$I296)*100</f>
        <v>29.921259842519689</v>
      </c>
      <c r="F297" s="75">
        <f t="shared" ref="F297:H297" si="102">+F296/SUM($D296:$I296)*100</f>
        <v>50.562429696287971</v>
      </c>
      <c r="G297" s="110">
        <f t="shared" si="102"/>
        <v>8.2677165354330722</v>
      </c>
      <c r="H297" s="75">
        <f t="shared" si="102"/>
        <v>3.5995500562429701</v>
      </c>
      <c r="I297" s="126">
        <f>+I296/SUM($D296:$I296)*100</f>
        <v>1.9685039370078741</v>
      </c>
      <c r="J297" s="137">
        <f t="shared" si="99"/>
        <v>35.601799775028127</v>
      </c>
      <c r="K297" s="75">
        <f t="shared" si="100"/>
        <v>50.562429696287971</v>
      </c>
      <c r="L297" s="75">
        <f t="shared" si="101"/>
        <v>11.867266591676042</v>
      </c>
      <c r="M297" s="142"/>
      <c r="N297" s="142"/>
    </row>
    <row r="298" spans="1:14" s="4" customFormat="1" ht="15" customHeight="1" x14ac:dyDescent="0.15">
      <c r="A298" s="269"/>
      <c r="B298" s="304"/>
      <c r="C298" s="227" t="s">
        <v>223</v>
      </c>
      <c r="D298" s="74">
        <v>161</v>
      </c>
      <c r="E298" s="74">
        <v>743</v>
      </c>
      <c r="F298" s="74">
        <v>703</v>
      </c>
      <c r="G298" s="88">
        <v>172</v>
      </c>
      <c r="H298" s="74">
        <v>85</v>
      </c>
      <c r="I298" s="125">
        <v>19</v>
      </c>
      <c r="J298" s="92">
        <f t="shared" si="99"/>
        <v>904</v>
      </c>
      <c r="K298" s="74">
        <f t="shared" si="100"/>
        <v>703</v>
      </c>
      <c r="L298" s="74">
        <f t="shared" si="101"/>
        <v>257</v>
      </c>
      <c r="M298" s="170"/>
      <c r="N298" s="170"/>
    </row>
    <row r="299" spans="1:14" s="3" customFormat="1" ht="15" customHeight="1" x14ac:dyDescent="0.15">
      <c r="A299" s="269"/>
      <c r="B299" s="304"/>
      <c r="C299" s="228"/>
      <c r="D299" s="75">
        <f t="shared" ref="D299:I299" si="103">+D298/SUM($D298:$I298)*100</f>
        <v>8.5501858736059475</v>
      </c>
      <c r="E299" s="75">
        <f t="shared" si="103"/>
        <v>39.458311205523103</v>
      </c>
      <c r="F299" s="75">
        <f t="shared" si="103"/>
        <v>37.334041423260757</v>
      </c>
      <c r="G299" s="110">
        <f t="shared" si="103"/>
        <v>9.1343600637280939</v>
      </c>
      <c r="H299" s="75">
        <f t="shared" si="103"/>
        <v>4.5140732873074878</v>
      </c>
      <c r="I299" s="126">
        <f t="shared" si="103"/>
        <v>1.0090281465746149</v>
      </c>
      <c r="J299" s="137">
        <f t="shared" si="99"/>
        <v>48.00849707912905</v>
      </c>
      <c r="K299" s="75">
        <f t="shared" si="100"/>
        <v>37.334041423260757</v>
      </c>
      <c r="L299" s="75">
        <f t="shared" si="101"/>
        <v>13.648433351035582</v>
      </c>
      <c r="M299" s="142"/>
      <c r="N299" s="142"/>
    </row>
    <row r="300" spans="1:14" s="4" customFormat="1" ht="15" customHeight="1" x14ac:dyDescent="0.15">
      <c r="A300" s="269"/>
      <c r="B300" s="304"/>
      <c r="C300" s="275" t="s">
        <v>177</v>
      </c>
      <c r="D300" s="74">
        <v>106</v>
      </c>
      <c r="E300" s="74">
        <v>499</v>
      </c>
      <c r="F300" s="74">
        <v>975</v>
      </c>
      <c r="G300" s="88">
        <v>181</v>
      </c>
      <c r="H300" s="74">
        <v>86</v>
      </c>
      <c r="I300" s="125">
        <v>118</v>
      </c>
      <c r="J300" s="92">
        <f t="shared" si="99"/>
        <v>605</v>
      </c>
      <c r="K300" s="74">
        <f t="shared" si="100"/>
        <v>975</v>
      </c>
      <c r="L300" s="74">
        <f t="shared" si="101"/>
        <v>267</v>
      </c>
      <c r="M300" s="170"/>
      <c r="N300" s="170"/>
    </row>
    <row r="301" spans="1:14" s="3" customFormat="1" ht="15" customHeight="1" x14ac:dyDescent="0.15">
      <c r="A301" s="269"/>
      <c r="B301" s="305"/>
      <c r="C301" s="276"/>
      <c r="D301" s="75">
        <f t="shared" ref="D301:I301" si="104">+D300/SUM($D300:$I300)*100</f>
        <v>5.3944020356234104</v>
      </c>
      <c r="E301" s="75">
        <f t="shared" si="104"/>
        <v>25.394402035623408</v>
      </c>
      <c r="F301" s="75">
        <f t="shared" si="104"/>
        <v>49.618320610687022</v>
      </c>
      <c r="G301" s="110">
        <f t="shared" si="104"/>
        <v>9.2111959287531811</v>
      </c>
      <c r="H301" s="75">
        <f t="shared" si="104"/>
        <v>4.3765903307888046</v>
      </c>
      <c r="I301" s="126">
        <f t="shared" si="104"/>
        <v>6.005089058524173</v>
      </c>
      <c r="J301" s="137">
        <f t="shared" si="99"/>
        <v>30.788804071246819</v>
      </c>
      <c r="K301" s="75">
        <f t="shared" si="100"/>
        <v>49.618320610687022</v>
      </c>
      <c r="L301" s="75">
        <f t="shared" si="101"/>
        <v>13.587786259541986</v>
      </c>
      <c r="M301" s="142"/>
      <c r="N301" s="142"/>
    </row>
    <row r="302" spans="1:14" s="3" customFormat="1" ht="22.5" customHeight="1" x14ac:dyDescent="0.15">
      <c r="A302" s="19"/>
      <c r="B302" s="42"/>
      <c r="C302" s="13"/>
      <c r="D302" s="81"/>
      <c r="E302" s="81"/>
      <c r="F302" s="81"/>
      <c r="G302" s="113"/>
      <c r="H302" s="113"/>
      <c r="I302" s="113"/>
      <c r="J302" s="113"/>
      <c r="K302" s="113"/>
      <c r="L302" s="113"/>
      <c r="M302" s="142"/>
      <c r="N302" s="142"/>
    </row>
    <row r="303" spans="1:14" s="2" customFormat="1" ht="24" customHeight="1" x14ac:dyDescent="0.15">
      <c r="A303" s="302" t="s">
        <v>294</v>
      </c>
      <c r="B303" s="302"/>
      <c r="C303" s="302"/>
      <c r="D303" s="302"/>
      <c r="E303" s="302"/>
      <c r="F303" s="302"/>
      <c r="G303" s="302"/>
      <c r="H303" s="302"/>
      <c r="I303" s="302"/>
      <c r="J303" s="302"/>
      <c r="K303" s="302"/>
      <c r="L303" s="302"/>
      <c r="M303" s="169"/>
      <c r="N303" s="169"/>
    </row>
    <row r="304" spans="1:14" s="3" customFormat="1" ht="15" customHeight="1" x14ac:dyDescent="0.15">
      <c r="A304" s="259" t="s">
        <v>74</v>
      </c>
      <c r="B304" s="260"/>
      <c r="C304" s="227" t="s">
        <v>39</v>
      </c>
      <c r="D304" s="12">
        <v>1</v>
      </c>
      <c r="E304" s="12">
        <v>2</v>
      </c>
      <c r="F304" s="12">
        <v>3</v>
      </c>
      <c r="G304" s="12">
        <v>4</v>
      </c>
      <c r="H304" s="12">
        <v>5</v>
      </c>
      <c r="I304" s="288" t="s">
        <v>22</v>
      </c>
      <c r="J304" s="155" t="s">
        <v>4</v>
      </c>
      <c r="K304" s="12">
        <v>3</v>
      </c>
      <c r="L304" s="12" t="s">
        <v>7</v>
      </c>
      <c r="M304" s="142"/>
      <c r="N304" s="142"/>
    </row>
    <row r="305" spans="1:14" s="3" customFormat="1" ht="32.1" customHeight="1" x14ac:dyDescent="0.15">
      <c r="A305" s="261"/>
      <c r="B305" s="287"/>
      <c r="C305" s="263"/>
      <c r="D305" s="46" t="s">
        <v>14</v>
      </c>
      <c r="E305" s="46" t="s">
        <v>10</v>
      </c>
      <c r="F305" s="46" t="s">
        <v>28</v>
      </c>
      <c r="G305" s="46" t="s">
        <v>11</v>
      </c>
      <c r="H305" s="46" t="s">
        <v>123</v>
      </c>
      <c r="I305" s="301"/>
      <c r="J305" s="156" t="s">
        <v>24</v>
      </c>
      <c r="K305" s="45" t="s">
        <v>28</v>
      </c>
      <c r="L305" s="45" t="s">
        <v>15</v>
      </c>
      <c r="M305" s="142"/>
      <c r="N305" s="142"/>
    </row>
    <row r="306" spans="1:14" s="3" customFormat="1" ht="15" customHeight="1" x14ac:dyDescent="0.15">
      <c r="A306" s="227" t="s">
        <v>128</v>
      </c>
      <c r="B306" s="303" t="s">
        <v>255</v>
      </c>
      <c r="C306" s="227" t="s">
        <v>326</v>
      </c>
      <c r="D306" s="72">
        <v>76</v>
      </c>
      <c r="E306" s="72">
        <v>335</v>
      </c>
      <c r="F306" s="72">
        <v>457</v>
      </c>
      <c r="G306" s="72">
        <v>438</v>
      </c>
      <c r="H306" s="72">
        <v>447</v>
      </c>
      <c r="I306" s="131">
        <v>25</v>
      </c>
      <c r="J306" s="92">
        <f>+D306+E306</f>
        <v>411</v>
      </c>
      <c r="K306" s="74">
        <f t="shared" ref="K306:K317" si="105">+F306</f>
        <v>457</v>
      </c>
      <c r="L306" s="74">
        <f t="shared" ref="L306:L317" si="106">+G306+H306</f>
        <v>885</v>
      </c>
      <c r="M306" s="142"/>
      <c r="N306" s="142"/>
    </row>
    <row r="307" spans="1:14" s="3" customFormat="1" ht="15" customHeight="1" x14ac:dyDescent="0.15">
      <c r="A307" s="263"/>
      <c r="B307" s="304"/>
      <c r="C307" s="228"/>
      <c r="D307" s="75">
        <f>+D306/SUM($D306:$I306)*100</f>
        <v>4.2744656917885271</v>
      </c>
      <c r="E307" s="75">
        <f t="shared" ref="E307:G307" si="107">+E306/SUM($D306:$I306)*100</f>
        <v>18.841394825646791</v>
      </c>
      <c r="F307" s="75">
        <f t="shared" si="107"/>
        <v>25.703037120359955</v>
      </c>
      <c r="G307" s="110">
        <f t="shared" si="107"/>
        <v>24.634420697412825</v>
      </c>
      <c r="H307" s="75">
        <f>+H306/SUM($D306:$I306)*100</f>
        <v>25.140607424071991</v>
      </c>
      <c r="I307" s="126">
        <f>+I306/SUM($D306:$I306)*100</f>
        <v>1.4060742407199101</v>
      </c>
      <c r="J307" s="137">
        <f>+D307+E307</f>
        <v>23.115860517435319</v>
      </c>
      <c r="K307" s="75">
        <f t="shared" si="105"/>
        <v>25.703037120359955</v>
      </c>
      <c r="L307" s="75">
        <f t="shared" si="106"/>
        <v>49.775028121484816</v>
      </c>
      <c r="M307" s="142"/>
      <c r="N307" s="142"/>
    </row>
    <row r="308" spans="1:14" s="3" customFormat="1" ht="15" customHeight="1" x14ac:dyDescent="0.15">
      <c r="A308" s="263"/>
      <c r="B308" s="304"/>
      <c r="C308" s="227" t="s">
        <v>223</v>
      </c>
      <c r="D308" s="74">
        <v>147</v>
      </c>
      <c r="E308" s="74">
        <v>512</v>
      </c>
      <c r="F308" s="74">
        <v>514</v>
      </c>
      <c r="G308" s="88">
        <v>377</v>
      </c>
      <c r="H308" s="74">
        <v>312</v>
      </c>
      <c r="I308" s="125">
        <v>21</v>
      </c>
      <c r="J308" s="92">
        <f t="shared" ref="J308:J309" si="108">+D308+E308</f>
        <v>659</v>
      </c>
      <c r="K308" s="74">
        <f t="shared" ref="K308:K309" si="109">+F308</f>
        <v>514</v>
      </c>
      <c r="L308" s="74">
        <f t="shared" ref="L308:L309" si="110">+G308+H308</f>
        <v>689</v>
      </c>
      <c r="M308" s="142"/>
      <c r="N308" s="142"/>
    </row>
    <row r="309" spans="1:14" s="3" customFormat="1" ht="15" customHeight="1" x14ac:dyDescent="0.15">
      <c r="A309" s="263"/>
      <c r="B309" s="304"/>
      <c r="C309" s="228"/>
      <c r="D309" s="75">
        <f t="shared" ref="D309:I309" si="111">+D308/SUM($D308:$I308)*100</f>
        <v>7.8066914498141262</v>
      </c>
      <c r="E309" s="75">
        <f t="shared" si="111"/>
        <v>27.190653212958043</v>
      </c>
      <c r="F309" s="75">
        <f t="shared" si="111"/>
        <v>27.296866702071164</v>
      </c>
      <c r="G309" s="110">
        <f t="shared" si="111"/>
        <v>20.021242697822622</v>
      </c>
      <c r="H309" s="75">
        <f t="shared" si="111"/>
        <v>16.569304301646309</v>
      </c>
      <c r="I309" s="126">
        <f t="shared" si="111"/>
        <v>1.1152416356877324</v>
      </c>
      <c r="J309" s="137">
        <f t="shared" si="108"/>
        <v>34.997344662772171</v>
      </c>
      <c r="K309" s="75">
        <f t="shared" si="109"/>
        <v>27.296866702071164</v>
      </c>
      <c r="L309" s="75">
        <f t="shared" si="110"/>
        <v>36.590546999468927</v>
      </c>
      <c r="M309" s="142"/>
      <c r="N309" s="142"/>
    </row>
    <row r="310" spans="1:14" s="4" customFormat="1" ht="15" customHeight="1" x14ac:dyDescent="0.15">
      <c r="A310" s="263"/>
      <c r="B310" s="304"/>
      <c r="C310" s="227" t="s">
        <v>329</v>
      </c>
      <c r="D310" s="74">
        <v>77</v>
      </c>
      <c r="E310" s="74">
        <v>341</v>
      </c>
      <c r="F310" s="74">
        <v>539</v>
      </c>
      <c r="G310" s="88">
        <v>566</v>
      </c>
      <c r="H310" s="74">
        <v>391</v>
      </c>
      <c r="I310" s="125">
        <v>51</v>
      </c>
      <c r="J310" s="92">
        <f t="shared" ref="J310:J317" si="112">+D310+E310</f>
        <v>418</v>
      </c>
      <c r="K310" s="74">
        <f t="shared" si="105"/>
        <v>539</v>
      </c>
      <c r="L310" s="74">
        <f t="shared" si="106"/>
        <v>957</v>
      </c>
      <c r="M310" s="170"/>
      <c r="N310" s="170"/>
    </row>
    <row r="311" spans="1:14" s="3" customFormat="1" ht="15" customHeight="1" x14ac:dyDescent="0.15">
      <c r="A311" s="228"/>
      <c r="B311" s="305"/>
      <c r="C311" s="228"/>
      <c r="D311" s="75">
        <f t="shared" ref="D311:I311" si="113">+D310/SUM($D310:$I310)*100</f>
        <v>3.9185750636132317</v>
      </c>
      <c r="E311" s="75">
        <f t="shared" si="113"/>
        <v>17.353689567430024</v>
      </c>
      <c r="F311" s="75">
        <f t="shared" si="113"/>
        <v>27.430025445292621</v>
      </c>
      <c r="G311" s="110">
        <f t="shared" si="113"/>
        <v>28.804071246819341</v>
      </c>
      <c r="H311" s="75">
        <f t="shared" si="113"/>
        <v>19.898218829516541</v>
      </c>
      <c r="I311" s="126">
        <f t="shared" si="113"/>
        <v>2.5954198473282442</v>
      </c>
      <c r="J311" s="137">
        <f t="shared" si="112"/>
        <v>21.272264631043257</v>
      </c>
      <c r="K311" s="75">
        <f t="shared" si="105"/>
        <v>27.430025445292621</v>
      </c>
      <c r="L311" s="75">
        <f t="shared" si="106"/>
        <v>48.702290076335885</v>
      </c>
      <c r="M311" s="142"/>
      <c r="N311" s="142"/>
    </row>
    <row r="312" spans="1:14" s="4" customFormat="1" ht="15" customHeight="1" x14ac:dyDescent="0.15">
      <c r="A312" s="268" t="s">
        <v>178</v>
      </c>
      <c r="B312" s="293" t="s">
        <v>240</v>
      </c>
      <c r="C312" s="227" t="s">
        <v>326</v>
      </c>
      <c r="D312" s="74">
        <v>66</v>
      </c>
      <c r="E312" s="74">
        <v>268</v>
      </c>
      <c r="F312" s="74">
        <v>353</v>
      </c>
      <c r="G312" s="88">
        <v>493</v>
      </c>
      <c r="H312" s="74">
        <v>575</v>
      </c>
      <c r="I312" s="125">
        <v>23</v>
      </c>
      <c r="J312" s="92">
        <f t="shared" si="112"/>
        <v>334</v>
      </c>
      <c r="K312" s="74">
        <f t="shared" si="105"/>
        <v>353</v>
      </c>
      <c r="L312" s="74">
        <f t="shared" si="106"/>
        <v>1068</v>
      </c>
      <c r="M312" s="170"/>
      <c r="N312" s="170"/>
    </row>
    <row r="313" spans="1:14" s="3" customFormat="1" ht="15" customHeight="1" x14ac:dyDescent="0.15">
      <c r="A313" s="269"/>
      <c r="B313" s="293"/>
      <c r="C313" s="228"/>
      <c r="D313" s="75">
        <f t="shared" ref="D313:I313" si="114">+D312/SUM($D312:$I312)*100</f>
        <v>3.7120359955005622</v>
      </c>
      <c r="E313" s="75">
        <f>+E312/SUM($D312:$I312)*100</f>
        <v>15.073115860517436</v>
      </c>
      <c r="F313" s="75">
        <f>+F312/SUM($D312:$I312)*100</f>
        <v>19.853768278965127</v>
      </c>
      <c r="G313" s="110">
        <f t="shared" si="114"/>
        <v>27.727784026996627</v>
      </c>
      <c r="H313" s="75">
        <f t="shared" si="114"/>
        <v>32.339707536557931</v>
      </c>
      <c r="I313" s="126">
        <f t="shared" si="114"/>
        <v>1.2935883014623173</v>
      </c>
      <c r="J313" s="137">
        <f t="shared" si="112"/>
        <v>18.785151856017997</v>
      </c>
      <c r="K313" s="75">
        <f t="shared" si="105"/>
        <v>19.853768278965127</v>
      </c>
      <c r="L313" s="75">
        <f t="shared" si="106"/>
        <v>60.067491563554555</v>
      </c>
      <c r="M313" s="142"/>
      <c r="N313" s="142"/>
    </row>
    <row r="314" spans="1:14" s="4" customFormat="1" ht="15" customHeight="1" x14ac:dyDescent="0.15">
      <c r="A314" s="269"/>
      <c r="B314" s="293"/>
      <c r="C314" s="227" t="s">
        <v>223</v>
      </c>
      <c r="D314" s="74">
        <v>115</v>
      </c>
      <c r="E314" s="74">
        <v>479</v>
      </c>
      <c r="F314" s="74">
        <v>425</v>
      </c>
      <c r="G314" s="88">
        <v>443</v>
      </c>
      <c r="H314" s="74">
        <v>386</v>
      </c>
      <c r="I314" s="125">
        <v>35</v>
      </c>
      <c r="J314" s="92">
        <f t="shared" si="112"/>
        <v>594</v>
      </c>
      <c r="K314" s="74">
        <f t="shared" si="105"/>
        <v>425</v>
      </c>
      <c r="L314" s="74">
        <f t="shared" si="106"/>
        <v>829</v>
      </c>
      <c r="M314" s="170"/>
      <c r="N314" s="170"/>
    </row>
    <row r="315" spans="1:14" s="3" customFormat="1" ht="15" customHeight="1" x14ac:dyDescent="0.15">
      <c r="A315" s="269"/>
      <c r="B315" s="293"/>
      <c r="C315" s="228"/>
      <c r="D315" s="75">
        <f t="shared" ref="D315:I315" si="115">+D314/SUM($D314:$I314)*100</f>
        <v>6.1072756240042487</v>
      </c>
      <c r="E315" s="75">
        <f t="shared" si="115"/>
        <v>25.438130642591609</v>
      </c>
      <c r="F315" s="75">
        <f t="shared" si="115"/>
        <v>22.570366436537441</v>
      </c>
      <c r="G315" s="110">
        <f t="shared" si="115"/>
        <v>23.526287838555497</v>
      </c>
      <c r="H315" s="75">
        <f t="shared" si="115"/>
        <v>20.499203398831654</v>
      </c>
      <c r="I315" s="126">
        <f t="shared" si="115"/>
        <v>1.8587360594795539</v>
      </c>
      <c r="J315" s="137">
        <f t="shared" si="112"/>
        <v>31.545406266595858</v>
      </c>
      <c r="K315" s="75">
        <f t="shared" si="105"/>
        <v>22.570366436537441</v>
      </c>
      <c r="L315" s="75">
        <f t="shared" si="106"/>
        <v>44.025491237387151</v>
      </c>
      <c r="M315" s="142"/>
      <c r="N315" s="142"/>
    </row>
    <row r="316" spans="1:14" s="4" customFormat="1" ht="15" customHeight="1" x14ac:dyDescent="0.15">
      <c r="A316" s="269"/>
      <c r="B316" s="293"/>
      <c r="C316" s="275" t="s">
        <v>177</v>
      </c>
      <c r="D316" s="74">
        <v>81</v>
      </c>
      <c r="E316" s="74">
        <v>342</v>
      </c>
      <c r="F316" s="74">
        <v>362</v>
      </c>
      <c r="G316" s="88">
        <v>527</v>
      </c>
      <c r="H316" s="74">
        <v>591</v>
      </c>
      <c r="I316" s="125">
        <v>62</v>
      </c>
      <c r="J316" s="92">
        <f t="shared" si="112"/>
        <v>423</v>
      </c>
      <c r="K316" s="74">
        <f t="shared" si="105"/>
        <v>362</v>
      </c>
      <c r="L316" s="74">
        <f t="shared" si="106"/>
        <v>1118</v>
      </c>
      <c r="M316" s="170"/>
      <c r="N316" s="170"/>
    </row>
    <row r="317" spans="1:14" s="3" customFormat="1" ht="15" customHeight="1" x14ac:dyDescent="0.15">
      <c r="A317" s="269"/>
      <c r="B317" s="293"/>
      <c r="C317" s="276"/>
      <c r="D317" s="75">
        <f t="shared" ref="D317:I317" si="116">+D316/SUM($D316:$I316)*100</f>
        <v>4.1221374045801529</v>
      </c>
      <c r="E317" s="75">
        <f t="shared" si="116"/>
        <v>17.404580152671755</v>
      </c>
      <c r="F317" s="75">
        <f t="shared" si="116"/>
        <v>18.422391857506362</v>
      </c>
      <c r="G317" s="110">
        <f t="shared" si="116"/>
        <v>26.819338422391859</v>
      </c>
      <c r="H317" s="75">
        <f t="shared" si="116"/>
        <v>30.076335877862597</v>
      </c>
      <c r="I317" s="126">
        <f t="shared" si="116"/>
        <v>3.1552162849872771</v>
      </c>
      <c r="J317" s="137">
        <f t="shared" si="112"/>
        <v>21.526717557251906</v>
      </c>
      <c r="K317" s="75">
        <f t="shared" si="105"/>
        <v>18.422391857506362</v>
      </c>
      <c r="L317" s="75">
        <f t="shared" si="106"/>
        <v>56.895674300254456</v>
      </c>
      <c r="M317" s="142"/>
      <c r="N317" s="142"/>
    </row>
    <row r="318" spans="1:14" s="3" customFormat="1" ht="22.5" customHeight="1" x14ac:dyDescent="0.15">
      <c r="A318" s="13"/>
      <c r="B318" s="42"/>
      <c r="C318" s="14"/>
      <c r="D318" s="76"/>
      <c r="E318" s="76"/>
      <c r="F318" s="76"/>
      <c r="G318" s="76"/>
      <c r="H318" s="76"/>
      <c r="I318" s="76"/>
      <c r="J318" s="76"/>
      <c r="K318" s="76"/>
      <c r="L318" s="76"/>
      <c r="M318" s="142"/>
      <c r="N318" s="142"/>
    </row>
    <row r="319" spans="1:14" s="2" customFormat="1" ht="24" customHeight="1" x14ac:dyDescent="0.15">
      <c r="A319" s="302" t="s">
        <v>295</v>
      </c>
      <c r="B319" s="302"/>
      <c r="C319" s="302"/>
      <c r="D319" s="302"/>
      <c r="E319" s="302"/>
      <c r="F319" s="302"/>
      <c r="G319" s="302"/>
      <c r="H319" s="302"/>
      <c r="I319" s="302"/>
      <c r="J319" s="302"/>
      <c r="K319" s="302"/>
      <c r="L319" s="302"/>
      <c r="M319" s="169"/>
      <c r="N319" s="169"/>
    </row>
    <row r="320" spans="1:14" s="3" customFormat="1" ht="15" customHeight="1" x14ac:dyDescent="0.15">
      <c r="A320" s="259" t="s">
        <v>74</v>
      </c>
      <c r="B320" s="260"/>
      <c r="C320" s="227" t="s">
        <v>39</v>
      </c>
      <c r="D320" s="12">
        <v>1</v>
      </c>
      <c r="E320" s="12">
        <v>2</v>
      </c>
      <c r="F320" s="12">
        <v>3</v>
      </c>
      <c r="G320" s="12">
        <v>4</v>
      </c>
      <c r="H320" s="12">
        <v>5</v>
      </c>
      <c r="I320" s="288" t="s">
        <v>22</v>
      </c>
      <c r="J320" s="134" t="s">
        <v>4</v>
      </c>
      <c r="K320" s="12">
        <v>3</v>
      </c>
      <c r="L320" s="12" t="s">
        <v>7</v>
      </c>
      <c r="M320" s="142"/>
      <c r="N320" s="142"/>
    </row>
    <row r="321" spans="1:14" s="3" customFormat="1" ht="32.1" customHeight="1" x14ac:dyDescent="0.15">
      <c r="A321" s="286"/>
      <c r="B321" s="287"/>
      <c r="C321" s="228"/>
      <c r="D321" s="46" t="s">
        <v>14</v>
      </c>
      <c r="E321" s="46" t="s">
        <v>10</v>
      </c>
      <c r="F321" s="46" t="s">
        <v>28</v>
      </c>
      <c r="G321" s="46" t="s">
        <v>11</v>
      </c>
      <c r="H321" s="46" t="s">
        <v>123</v>
      </c>
      <c r="I321" s="301"/>
      <c r="J321" s="41" t="s">
        <v>24</v>
      </c>
      <c r="K321" s="46" t="s">
        <v>28</v>
      </c>
      <c r="L321" s="46" t="s">
        <v>15</v>
      </c>
      <c r="M321" s="142"/>
      <c r="N321" s="142"/>
    </row>
    <row r="322" spans="1:14" s="3" customFormat="1" ht="15" customHeight="1" x14ac:dyDescent="0.15">
      <c r="A322" s="273" t="s">
        <v>179</v>
      </c>
      <c r="B322" s="293" t="s">
        <v>277</v>
      </c>
      <c r="C322" s="227" t="s">
        <v>326</v>
      </c>
      <c r="D322" s="74">
        <v>241</v>
      </c>
      <c r="E322" s="74">
        <v>629</v>
      </c>
      <c r="F322" s="74">
        <v>632</v>
      </c>
      <c r="G322" s="88">
        <v>153</v>
      </c>
      <c r="H322" s="74">
        <v>84</v>
      </c>
      <c r="I322" s="125">
        <v>39</v>
      </c>
      <c r="J322" s="92">
        <f t="shared" ref="J322:J327" si="117">+D322+E322</f>
        <v>870</v>
      </c>
      <c r="K322" s="74">
        <f t="shared" ref="K322:K327" si="118">+F322</f>
        <v>632</v>
      </c>
      <c r="L322" s="74">
        <f t="shared" ref="L322:L327" si="119">+G322+H322</f>
        <v>237</v>
      </c>
      <c r="M322" s="142"/>
      <c r="N322" s="142"/>
    </row>
    <row r="323" spans="1:14" s="3" customFormat="1" ht="15" customHeight="1" x14ac:dyDescent="0.15">
      <c r="A323" s="273"/>
      <c r="B323" s="293"/>
      <c r="C323" s="228"/>
      <c r="D323" s="75">
        <f>+D322/SUM($D322:$I322)*100</f>
        <v>13.554555680539931</v>
      </c>
      <c r="E323" s="75">
        <f t="shared" ref="E323:G323" si="120">+E322/SUM($D322:$I322)*100</f>
        <v>35.376827896512935</v>
      </c>
      <c r="F323" s="75">
        <f t="shared" si="120"/>
        <v>35.545556805399329</v>
      </c>
      <c r="G323" s="110">
        <f t="shared" si="120"/>
        <v>8.6051743532058502</v>
      </c>
      <c r="H323" s="75">
        <f>+H322/SUM($D322:$I322)*100</f>
        <v>4.7244094488188972</v>
      </c>
      <c r="I323" s="126">
        <f>+I322/SUM($D322:$I322)*100</f>
        <v>2.1934758155230596</v>
      </c>
      <c r="J323" s="137">
        <f t="shared" si="117"/>
        <v>48.93138357705287</v>
      </c>
      <c r="K323" s="75">
        <f t="shared" si="118"/>
        <v>35.545556805399329</v>
      </c>
      <c r="L323" s="75">
        <f t="shared" si="119"/>
        <v>13.329583802024747</v>
      </c>
      <c r="M323" s="142"/>
      <c r="N323" s="142"/>
    </row>
    <row r="324" spans="1:14" s="3" customFormat="1" ht="15" customHeight="1" x14ac:dyDescent="0.15">
      <c r="A324" s="273"/>
      <c r="B324" s="293"/>
      <c r="C324" s="227" t="s">
        <v>223</v>
      </c>
      <c r="D324" s="74">
        <v>294</v>
      </c>
      <c r="E324" s="74">
        <v>713</v>
      </c>
      <c r="F324" s="74">
        <v>596</v>
      </c>
      <c r="G324" s="88">
        <v>153</v>
      </c>
      <c r="H324" s="74">
        <v>106</v>
      </c>
      <c r="I324" s="125">
        <v>21</v>
      </c>
      <c r="J324" s="92">
        <f t="shared" si="117"/>
        <v>1007</v>
      </c>
      <c r="K324" s="74">
        <f t="shared" si="118"/>
        <v>596</v>
      </c>
      <c r="L324" s="74">
        <f t="shared" si="119"/>
        <v>259</v>
      </c>
      <c r="M324" s="142"/>
      <c r="N324" s="142"/>
    </row>
    <row r="325" spans="1:14" s="3" customFormat="1" ht="15" customHeight="1" x14ac:dyDescent="0.15">
      <c r="A325" s="273"/>
      <c r="B325" s="293"/>
      <c r="C325" s="228"/>
      <c r="D325" s="75">
        <f t="shared" ref="D325:I325" si="121">+D324/SUM($D324:$I324)*100</f>
        <v>15.613382899628252</v>
      </c>
      <c r="E325" s="75">
        <f t="shared" si="121"/>
        <v>37.86510886882634</v>
      </c>
      <c r="F325" s="75">
        <f t="shared" si="121"/>
        <v>31.651619755708975</v>
      </c>
      <c r="G325" s="110">
        <f t="shared" si="121"/>
        <v>8.1253319171534795</v>
      </c>
      <c r="H325" s="75">
        <f t="shared" si="121"/>
        <v>5.6293149229952206</v>
      </c>
      <c r="I325" s="126">
        <f t="shared" si="121"/>
        <v>1.1152416356877324</v>
      </c>
      <c r="J325" s="137">
        <f t="shared" si="117"/>
        <v>53.478491768454589</v>
      </c>
      <c r="K325" s="75">
        <f t="shared" si="118"/>
        <v>31.651619755708975</v>
      </c>
      <c r="L325" s="75">
        <f t="shared" si="119"/>
        <v>13.7546468401487</v>
      </c>
      <c r="M325" s="142"/>
      <c r="N325" s="142"/>
    </row>
    <row r="326" spans="1:14" s="3" customFormat="1" ht="15" customHeight="1" x14ac:dyDescent="0.15">
      <c r="A326" s="273"/>
      <c r="B326" s="293"/>
      <c r="C326" s="275" t="s">
        <v>177</v>
      </c>
      <c r="D326" s="74">
        <v>259</v>
      </c>
      <c r="E326" s="74">
        <v>757</v>
      </c>
      <c r="F326" s="74">
        <v>585</v>
      </c>
      <c r="G326" s="88">
        <v>139</v>
      </c>
      <c r="H326" s="74">
        <v>123</v>
      </c>
      <c r="I326" s="125">
        <v>102</v>
      </c>
      <c r="J326" s="92">
        <f t="shared" si="117"/>
        <v>1016</v>
      </c>
      <c r="K326" s="74">
        <f t="shared" si="118"/>
        <v>585</v>
      </c>
      <c r="L326" s="74">
        <f t="shared" si="119"/>
        <v>262</v>
      </c>
      <c r="M326" s="142"/>
      <c r="N326" s="142"/>
    </row>
    <row r="327" spans="1:14" s="3" customFormat="1" ht="15" customHeight="1" x14ac:dyDescent="0.15">
      <c r="A327" s="273"/>
      <c r="B327" s="293"/>
      <c r="C327" s="276"/>
      <c r="D327" s="75">
        <f t="shared" ref="D327:I327" si="122">+D326/SUM($D326:$I326)*100</f>
        <v>13.180661577608143</v>
      </c>
      <c r="E327" s="75">
        <f t="shared" si="122"/>
        <v>38.524173027989825</v>
      </c>
      <c r="F327" s="75">
        <f t="shared" si="122"/>
        <v>29.770992366412212</v>
      </c>
      <c r="G327" s="110">
        <f t="shared" si="122"/>
        <v>7.0737913486005084</v>
      </c>
      <c r="H327" s="75">
        <f t="shared" si="122"/>
        <v>6.2595419847328246</v>
      </c>
      <c r="I327" s="126">
        <f t="shared" si="122"/>
        <v>5.1908396946564883</v>
      </c>
      <c r="J327" s="137">
        <f t="shared" si="117"/>
        <v>51.704834605597966</v>
      </c>
      <c r="K327" s="75">
        <f t="shared" si="118"/>
        <v>29.770992366412212</v>
      </c>
      <c r="L327" s="75">
        <f t="shared" si="119"/>
        <v>13.333333333333332</v>
      </c>
      <c r="M327" s="142"/>
      <c r="N327" s="142"/>
    </row>
    <row r="328" spans="1:14" s="3" customFormat="1" ht="22.5" customHeight="1" x14ac:dyDescent="0.15">
      <c r="A328" s="32"/>
      <c r="B328" s="53"/>
      <c r="C328" s="63"/>
      <c r="D328" s="98"/>
      <c r="E328" s="98"/>
      <c r="F328" s="98"/>
      <c r="G328" s="98"/>
      <c r="H328" s="98"/>
      <c r="I328" s="98"/>
      <c r="J328" s="157"/>
      <c r="K328" s="157"/>
      <c r="L328" s="142"/>
      <c r="M328" s="142"/>
      <c r="N328" s="142"/>
    </row>
    <row r="329" spans="1:14" s="3" customFormat="1" ht="15" customHeight="1" x14ac:dyDescent="0.15">
      <c r="A329" s="259" t="s">
        <v>74</v>
      </c>
      <c r="B329" s="260"/>
      <c r="C329" s="227" t="s">
        <v>39</v>
      </c>
      <c r="D329" s="12">
        <v>1</v>
      </c>
      <c r="E329" s="12">
        <v>2</v>
      </c>
      <c r="F329" s="12">
        <v>3</v>
      </c>
      <c r="G329" s="12">
        <v>4</v>
      </c>
      <c r="H329" s="12">
        <v>5</v>
      </c>
      <c r="I329" s="288" t="s">
        <v>22</v>
      </c>
      <c r="J329" s="155" t="s">
        <v>4</v>
      </c>
      <c r="K329" s="12">
        <v>3</v>
      </c>
      <c r="L329" s="12" t="s">
        <v>7</v>
      </c>
      <c r="M329" s="142"/>
      <c r="N329" s="142"/>
    </row>
    <row r="330" spans="1:14" s="3" customFormat="1" ht="32.1" customHeight="1" x14ac:dyDescent="0.15">
      <c r="A330" s="286"/>
      <c r="B330" s="287"/>
      <c r="C330" s="263"/>
      <c r="D330" s="45" t="s">
        <v>34</v>
      </c>
      <c r="E330" s="45" t="s">
        <v>131</v>
      </c>
      <c r="F330" s="45" t="s">
        <v>28</v>
      </c>
      <c r="G330" s="45" t="s">
        <v>125</v>
      </c>
      <c r="H330" s="45" t="s">
        <v>20</v>
      </c>
      <c r="I330" s="301"/>
      <c r="J330" s="40" t="s">
        <v>34</v>
      </c>
      <c r="K330" s="45" t="s">
        <v>28</v>
      </c>
      <c r="L330" s="45" t="s">
        <v>20</v>
      </c>
      <c r="M330" s="142"/>
      <c r="N330" s="142"/>
    </row>
    <row r="331" spans="1:14" s="4" customFormat="1" ht="15" customHeight="1" x14ac:dyDescent="0.15">
      <c r="A331" s="268" t="s">
        <v>167</v>
      </c>
      <c r="B331" s="293" t="s">
        <v>206</v>
      </c>
      <c r="C331" s="227" t="s">
        <v>326</v>
      </c>
      <c r="D331" s="74">
        <v>77</v>
      </c>
      <c r="E331" s="74">
        <v>434</v>
      </c>
      <c r="F331" s="74">
        <v>730</v>
      </c>
      <c r="G331" s="88">
        <v>309</v>
      </c>
      <c r="H331" s="74">
        <v>189</v>
      </c>
      <c r="I331" s="125">
        <v>39</v>
      </c>
      <c r="J331" s="92">
        <f t="shared" ref="J331:J360" si="123">+D331+E331</f>
        <v>511</v>
      </c>
      <c r="K331" s="74">
        <f t="shared" ref="K331:K360" si="124">+F331</f>
        <v>730</v>
      </c>
      <c r="L331" s="74">
        <f t="shared" ref="L331:L360" si="125">+G331+H331</f>
        <v>498</v>
      </c>
      <c r="M331" s="170"/>
      <c r="N331" s="170"/>
    </row>
    <row r="332" spans="1:14" s="3" customFormat="1" ht="15" customHeight="1" x14ac:dyDescent="0.15">
      <c r="A332" s="269"/>
      <c r="B332" s="293"/>
      <c r="C332" s="228"/>
      <c r="D332" s="75">
        <f>+D331/SUM($D331:$I331)*100</f>
        <v>4.3307086614173231</v>
      </c>
      <c r="E332" s="75">
        <f t="shared" ref="E332:H332" si="126">+E331/SUM($D331:$I331)*100</f>
        <v>24.409448818897637</v>
      </c>
      <c r="F332" s="75">
        <f>+F331/SUM($D331:$I331)*100</f>
        <v>41.057367829021373</v>
      </c>
      <c r="G332" s="110">
        <f t="shared" si="126"/>
        <v>17.379077615298087</v>
      </c>
      <c r="H332" s="75">
        <f t="shared" si="126"/>
        <v>10.62992125984252</v>
      </c>
      <c r="I332" s="126">
        <f>+I331/SUM($D331:$I331)*100</f>
        <v>2.1934758155230596</v>
      </c>
      <c r="J332" s="137">
        <f>+D332+E332</f>
        <v>28.740157480314959</v>
      </c>
      <c r="K332" s="75">
        <f>+F332</f>
        <v>41.057367829021373</v>
      </c>
      <c r="L332" s="75">
        <f t="shared" si="125"/>
        <v>28.008998875140605</v>
      </c>
      <c r="M332" s="142"/>
      <c r="N332" s="142"/>
    </row>
    <row r="333" spans="1:14" s="4" customFormat="1" ht="15" customHeight="1" x14ac:dyDescent="0.15">
      <c r="A333" s="269"/>
      <c r="B333" s="293"/>
      <c r="C333" s="227" t="s">
        <v>223</v>
      </c>
      <c r="D333" s="74">
        <v>101</v>
      </c>
      <c r="E333" s="74">
        <v>556</v>
      </c>
      <c r="F333" s="74">
        <v>691</v>
      </c>
      <c r="G333" s="88">
        <v>336</v>
      </c>
      <c r="H333" s="74">
        <v>167</v>
      </c>
      <c r="I333" s="125">
        <v>32</v>
      </c>
      <c r="J333" s="92">
        <f t="shared" si="123"/>
        <v>657</v>
      </c>
      <c r="K333" s="74">
        <f t="shared" si="124"/>
        <v>691</v>
      </c>
      <c r="L333" s="74">
        <f t="shared" si="125"/>
        <v>503</v>
      </c>
      <c r="M333" s="170"/>
      <c r="N333" s="170"/>
    </row>
    <row r="334" spans="1:14" s="3" customFormat="1" ht="15" customHeight="1" x14ac:dyDescent="0.15">
      <c r="A334" s="269"/>
      <c r="B334" s="293"/>
      <c r="C334" s="228"/>
      <c r="D334" s="75">
        <f t="shared" ref="D334:I334" si="127">+D333/SUM($D333:$I333)*100</f>
        <v>5.3637812002124274</v>
      </c>
      <c r="E334" s="75">
        <f t="shared" si="127"/>
        <v>29.527349973446626</v>
      </c>
      <c r="F334" s="75">
        <f t="shared" si="127"/>
        <v>36.696760488582051</v>
      </c>
      <c r="G334" s="110">
        <f t="shared" si="127"/>
        <v>17.843866171003718</v>
      </c>
      <c r="H334" s="75">
        <f t="shared" si="127"/>
        <v>8.8688263409453008</v>
      </c>
      <c r="I334" s="126">
        <f t="shared" si="127"/>
        <v>1.6994158258098777</v>
      </c>
      <c r="J334" s="137">
        <f t="shared" si="123"/>
        <v>34.891131173659055</v>
      </c>
      <c r="K334" s="75">
        <f t="shared" si="124"/>
        <v>36.696760488582051</v>
      </c>
      <c r="L334" s="75">
        <f t="shared" si="125"/>
        <v>26.712692511949019</v>
      </c>
      <c r="M334" s="142"/>
      <c r="N334" s="142"/>
    </row>
    <row r="335" spans="1:14" s="4" customFormat="1" ht="15" customHeight="1" x14ac:dyDescent="0.15">
      <c r="A335" s="269"/>
      <c r="B335" s="293"/>
      <c r="C335" s="275" t="s">
        <v>177</v>
      </c>
      <c r="D335" s="74">
        <v>116</v>
      </c>
      <c r="E335" s="74">
        <v>519</v>
      </c>
      <c r="F335" s="74">
        <v>777</v>
      </c>
      <c r="G335" s="88">
        <v>321</v>
      </c>
      <c r="H335" s="74">
        <v>133</v>
      </c>
      <c r="I335" s="125">
        <v>99</v>
      </c>
      <c r="J335" s="92">
        <f t="shared" si="123"/>
        <v>635</v>
      </c>
      <c r="K335" s="74">
        <f t="shared" si="124"/>
        <v>777</v>
      </c>
      <c r="L335" s="74">
        <f t="shared" si="125"/>
        <v>454</v>
      </c>
      <c r="M335" s="170"/>
      <c r="N335" s="170"/>
    </row>
    <row r="336" spans="1:14" s="3" customFormat="1" ht="15" customHeight="1" x14ac:dyDescent="0.15">
      <c r="A336" s="269"/>
      <c r="B336" s="293"/>
      <c r="C336" s="276"/>
      <c r="D336" s="75">
        <f t="shared" ref="D336:I336" si="128">+D335/SUM($D335:$I335)*100</f>
        <v>5.9033078880407128</v>
      </c>
      <c r="E336" s="75">
        <f t="shared" si="128"/>
        <v>26.412213740458014</v>
      </c>
      <c r="F336" s="75">
        <f t="shared" si="128"/>
        <v>39.541984732824424</v>
      </c>
      <c r="G336" s="110">
        <f t="shared" si="128"/>
        <v>16.335877862595417</v>
      </c>
      <c r="H336" s="75">
        <f t="shared" si="128"/>
        <v>6.7684478371501271</v>
      </c>
      <c r="I336" s="126">
        <f t="shared" si="128"/>
        <v>5.0381679389312977</v>
      </c>
      <c r="J336" s="137">
        <f t="shared" si="123"/>
        <v>32.315521628498729</v>
      </c>
      <c r="K336" s="75">
        <f t="shared" si="124"/>
        <v>39.541984732824424</v>
      </c>
      <c r="L336" s="75">
        <f t="shared" si="125"/>
        <v>23.104325699745544</v>
      </c>
      <c r="M336" s="142"/>
      <c r="N336" s="142"/>
    </row>
    <row r="337" spans="1:14" s="4" customFormat="1" ht="15" customHeight="1" x14ac:dyDescent="0.15">
      <c r="A337" s="268" t="s">
        <v>148</v>
      </c>
      <c r="B337" s="293" t="s">
        <v>147</v>
      </c>
      <c r="C337" s="227" t="s">
        <v>326</v>
      </c>
      <c r="D337" s="74">
        <v>54</v>
      </c>
      <c r="E337" s="74">
        <v>389</v>
      </c>
      <c r="F337" s="74">
        <v>635</v>
      </c>
      <c r="G337" s="88">
        <v>434</v>
      </c>
      <c r="H337" s="74">
        <v>237</v>
      </c>
      <c r="I337" s="125">
        <v>29</v>
      </c>
      <c r="J337" s="92">
        <f t="shared" si="123"/>
        <v>443</v>
      </c>
      <c r="K337" s="74">
        <f t="shared" si="124"/>
        <v>635</v>
      </c>
      <c r="L337" s="74">
        <f t="shared" si="125"/>
        <v>671</v>
      </c>
      <c r="M337" s="170"/>
      <c r="N337" s="170"/>
    </row>
    <row r="338" spans="1:14" s="3" customFormat="1" ht="15" customHeight="1" x14ac:dyDescent="0.15">
      <c r="A338" s="269"/>
      <c r="B338" s="293"/>
      <c r="C338" s="228"/>
      <c r="D338" s="75">
        <f t="shared" ref="D338:I338" si="129">+D337/SUM($D337:$I337)*100</f>
        <v>3.0371203599550056</v>
      </c>
      <c r="E338" s="75">
        <f t="shared" si="129"/>
        <v>21.878515185601799</v>
      </c>
      <c r="F338" s="75">
        <f t="shared" si="129"/>
        <v>35.714285714285715</v>
      </c>
      <c r="G338" s="110">
        <f t="shared" si="129"/>
        <v>24.409448818897637</v>
      </c>
      <c r="H338" s="75">
        <f>+H337/SUM($D337:$I337)*100</f>
        <v>13.329583802024747</v>
      </c>
      <c r="I338" s="126">
        <f t="shared" si="129"/>
        <v>1.6310461192350956</v>
      </c>
      <c r="J338" s="137">
        <f t="shared" si="123"/>
        <v>24.915635545556803</v>
      </c>
      <c r="K338" s="75">
        <f t="shared" si="124"/>
        <v>35.714285714285715</v>
      </c>
      <c r="L338" s="75">
        <f>+G338+H338</f>
        <v>37.739032620922387</v>
      </c>
      <c r="M338" s="142"/>
      <c r="N338" s="142"/>
    </row>
    <row r="339" spans="1:14" s="4" customFormat="1" ht="15" customHeight="1" x14ac:dyDescent="0.15">
      <c r="A339" s="269"/>
      <c r="B339" s="293"/>
      <c r="C339" s="227" t="s">
        <v>223</v>
      </c>
      <c r="D339" s="74">
        <v>121</v>
      </c>
      <c r="E339" s="74">
        <v>529</v>
      </c>
      <c r="F339" s="74">
        <v>634</v>
      </c>
      <c r="G339" s="88">
        <v>381</v>
      </c>
      <c r="H339" s="74">
        <v>191</v>
      </c>
      <c r="I339" s="125">
        <v>27</v>
      </c>
      <c r="J339" s="92">
        <f t="shared" si="123"/>
        <v>650</v>
      </c>
      <c r="K339" s="74">
        <f t="shared" si="124"/>
        <v>634</v>
      </c>
      <c r="L339" s="74">
        <f t="shared" si="125"/>
        <v>572</v>
      </c>
      <c r="M339" s="170"/>
      <c r="N339" s="170"/>
    </row>
    <row r="340" spans="1:14" s="3" customFormat="1" ht="15" customHeight="1" x14ac:dyDescent="0.15">
      <c r="A340" s="269"/>
      <c r="B340" s="293"/>
      <c r="C340" s="228"/>
      <c r="D340" s="75">
        <f t="shared" ref="D340:I340" si="130">+D339/SUM($D339:$I339)*100</f>
        <v>6.4259160913436002</v>
      </c>
      <c r="E340" s="75">
        <f t="shared" si="130"/>
        <v>28.093467870419541</v>
      </c>
      <c r="F340" s="75">
        <f t="shared" si="130"/>
        <v>33.669676048858207</v>
      </c>
      <c r="G340" s="110">
        <f t="shared" si="130"/>
        <v>20.233669676048859</v>
      </c>
      <c r="H340" s="75">
        <f t="shared" si="130"/>
        <v>10.143388210302708</v>
      </c>
      <c r="I340" s="126">
        <f t="shared" si="130"/>
        <v>1.4338821030270845</v>
      </c>
      <c r="J340" s="137">
        <f t="shared" si="123"/>
        <v>34.51938396176314</v>
      </c>
      <c r="K340" s="75">
        <f t="shared" si="124"/>
        <v>33.669676048858207</v>
      </c>
      <c r="L340" s="75">
        <f t="shared" si="125"/>
        <v>30.377057886351565</v>
      </c>
      <c r="M340" s="142"/>
      <c r="N340" s="142"/>
    </row>
    <row r="341" spans="1:14" s="4" customFormat="1" ht="15" customHeight="1" x14ac:dyDescent="0.15">
      <c r="A341" s="269"/>
      <c r="B341" s="293"/>
      <c r="C341" s="275" t="s">
        <v>177</v>
      </c>
      <c r="D341" s="74">
        <v>100</v>
      </c>
      <c r="E341" s="74">
        <v>504</v>
      </c>
      <c r="F341" s="74">
        <v>671</v>
      </c>
      <c r="G341" s="88">
        <v>425</v>
      </c>
      <c r="H341" s="74">
        <v>170</v>
      </c>
      <c r="I341" s="125">
        <v>95</v>
      </c>
      <c r="J341" s="92">
        <f t="shared" si="123"/>
        <v>604</v>
      </c>
      <c r="K341" s="74">
        <f t="shared" si="124"/>
        <v>671</v>
      </c>
      <c r="L341" s="74">
        <f t="shared" si="125"/>
        <v>595</v>
      </c>
      <c r="M341" s="170"/>
      <c r="N341" s="170"/>
    </row>
    <row r="342" spans="1:14" s="3" customFormat="1" ht="15" customHeight="1" x14ac:dyDescent="0.15">
      <c r="A342" s="269"/>
      <c r="B342" s="293"/>
      <c r="C342" s="276"/>
      <c r="D342" s="75">
        <f t="shared" ref="D342:I342" si="131">+D341/SUM($D341:$I341)*100</f>
        <v>5.0890585241730273</v>
      </c>
      <c r="E342" s="75">
        <f t="shared" si="131"/>
        <v>25.648854961832061</v>
      </c>
      <c r="F342" s="75">
        <f t="shared" si="131"/>
        <v>34.147582697201017</v>
      </c>
      <c r="G342" s="110">
        <f t="shared" si="131"/>
        <v>21.628498727735369</v>
      </c>
      <c r="H342" s="75">
        <f t="shared" si="131"/>
        <v>8.6513994910941463</v>
      </c>
      <c r="I342" s="126">
        <f t="shared" si="131"/>
        <v>4.8346055979643765</v>
      </c>
      <c r="J342" s="137">
        <f t="shared" si="123"/>
        <v>30.737913486005088</v>
      </c>
      <c r="K342" s="75">
        <f t="shared" si="124"/>
        <v>34.147582697201017</v>
      </c>
      <c r="L342" s="75">
        <f t="shared" si="125"/>
        <v>30.279898218829516</v>
      </c>
      <c r="M342" s="142"/>
      <c r="N342" s="142"/>
    </row>
    <row r="343" spans="1:14" s="4" customFormat="1" ht="15" customHeight="1" x14ac:dyDescent="0.15">
      <c r="A343" s="266" t="s">
        <v>168</v>
      </c>
      <c r="B343" s="270" t="s">
        <v>146</v>
      </c>
      <c r="C343" s="227" t="s">
        <v>326</v>
      </c>
      <c r="D343" s="74">
        <v>785</v>
      </c>
      <c r="E343" s="74">
        <v>707</v>
      </c>
      <c r="F343" s="74">
        <v>210</v>
      </c>
      <c r="G343" s="88">
        <v>37</v>
      </c>
      <c r="H343" s="74">
        <v>18</v>
      </c>
      <c r="I343" s="125">
        <v>21</v>
      </c>
      <c r="J343" s="92">
        <f t="shared" si="123"/>
        <v>1492</v>
      </c>
      <c r="K343" s="74">
        <f t="shared" si="124"/>
        <v>210</v>
      </c>
      <c r="L343" s="74">
        <f t="shared" si="125"/>
        <v>55</v>
      </c>
      <c r="M343" s="170"/>
      <c r="N343" s="170"/>
    </row>
    <row r="344" spans="1:14" s="3" customFormat="1" ht="15" customHeight="1" x14ac:dyDescent="0.15">
      <c r="A344" s="263"/>
      <c r="B344" s="271"/>
      <c r="C344" s="228"/>
      <c r="D344" s="75">
        <f t="shared" ref="D344:I344" si="132">+D343/SUM($D343:$I343)*100</f>
        <v>44.150731158605169</v>
      </c>
      <c r="E344" s="75">
        <f t="shared" si="132"/>
        <v>39.763779527559059</v>
      </c>
      <c r="F344" s="75">
        <f t="shared" si="132"/>
        <v>11.811023622047244</v>
      </c>
      <c r="G344" s="110">
        <f>+G343/SUM($D343:$I343)*100</f>
        <v>2.0809898762654671</v>
      </c>
      <c r="H344" s="75">
        <f t="shared" si="132"/>
        <v>1.0123734533183353</v>
      </c>
      <c r="I344" s="126">
        <f t="shared" si="132"/>
        <v>1.1811023622047243</v>
      </c>
      <c r="J344" s="137">
        <f t="shared" si="123"/>
        <v>83.91451068616422</v>
      </c>
      <c r="K344" s="75">
        <f t="shared" si="124"/>
        <v>11.811023622047244</v>
      </c>
      <c r="L344" s="75">
        <f t="shared" si="125"/>
        <v>3.0933633295838021</v>
      </c>
      <c r="M344" s="142"/>
      <c r="N344" s="142"/>
    </row>
    <row r="345" spans="1:14" s="4" customFormat="1" ht="15" customHeight="1" x14ac:dyDescent="0.15">
      <c r="A345" s="263"/>
      <c r="B345" s="271"/>
      <c r="C345" s="227" t="s">
        <v>223</v>
      </c>
      <c r="D345" s="74">
        <v>962</v>
      </c>
      <c r="E345" s="74">
        <v>677</v>
      </c>
      <c r="F345" s="74">
        <v>181</v>
      </c>
      <c r="G345" s="88">
        <v>23</v>
      </c>
      <c r="H345" s="74">
        <v>17</v>
      </c>
      <c r="I345" s="125">
        <v>23</v>
      </c>
      <c r="J345" s="92">
        <f t="shared" si="123"/>
        <v>1639</v>
      </c>
      <c r="K345" s="74">
        <f t="shared" si="124"/>
        <v>181</v>
      </c>
      <c r="L345" s="74">
        <f t="shared" si="125"/>
        <v>40</v>
      </c>
      <c r="M345" s="170"/>
      <c r="N345" s="170"/>
    </row>
    <row r="346" spans="1:14" s="3" customFormat="1" ht="15" customHeight="1" x14ac:dyDescent="0.15">
      <c r="A346" s="263"/>
      <c r="B346" s="271"/>
      <c r="C346" s="228"/>
      <c r="D346" s="75">
        <f t="shared" ref="D346:I346" si="133">+D345/SUM($D345:$I345)*100</f>
        <v>51.088688263409452</v>
      </c>
      <c r="E346" s="75">
        <f t="shared" si="133"/>
        <v>35.953266064790228</v>
      </c>
      <c r="F346" s="75">
        <f t="shared" si="133"/>
        <v>9.612320764737122</v>
      </c>
      <c r="G346" s="110">
        <f t="shared" si="133"/>
        <v>1.2214551248008496</v>
      </c>
      <c r="H346" s="75">
        <f t="shared" si="133"/>
        <v>0.90281465746149758</v>
      </c>
      <c r="I346" s="126">
        <f t="shared" si="133"/>
        <v>1.2214551248008496</v>
      </c>
      <c r="J346" s="137">
        <f t="shared" si="123"/>
        <v>87.041954328199679</v>
      </c>
      <c r="K346" s="75">
        <f t="shared" si="124"/>
        <v>9.612320764737122</v>
      </c>
      <c r="L346" s="75">
        <f t="shared" si="125"/>
        <v>2.1242697822623473</v>
      </c>
      <c r="M346" s="142"/>
      <c r="N346" s="142"/>
    </row>
    <row r="347" spans="1:14" s="4" customFormat="1" ht="15" customHeight="1" x14ac:dyDescent="0.15">
      <c r="A347" s="263"/>
      <c r="B347" s="271"/>
      <c r="C347" s="275" t="s">
        <v>177</v>
      </c>
      <c r="D347" s="74">
        <v>823</v>
      </c>
      <c r="E347" s="74">
        <v>768</v>
      </c>
      <c r="F347" s="74">
        <v>250</v>
      </c>
      <c r="G347" s="88">
        <v>24</v>
      </c>
      <c r="H347" s="74">
        <v>17</v>
      </c>
      <c r="I347" s="125">
        <v>83</v>
      </c>
      <c r="J347" s="92">
        <f t="shared" si="123"/>
        <v>1591</v>
      </c>
      <c r="K347" s="74">
        <f t="shared" si="124"/>
        <v>250</v>
      </c>
      <c r="L347" s="74">
        <f t="shared" si="125"/>
        <v>41</v>
      </c>
      <c r="M347" s="170"/>
      <c r="N347" s="170"/>
    </row>
    <row r="348" spans="1:14" s="3" customFormat="1" ht="15" customHeight="1" x14ac:dyDescent="0.15">
      <c r="A348" s="228"/>
      <c r="B348" s="272"/>
      <c r="C348" s="276"/>
      <c r="D348" s="75">
        <f t="shared" ref="D348:I348" si="134">+D347/SUM($D347:$I347)*100</f>
        <v>41.882951653944019</v>
      </c>
      <c r="E348" s="75">
        <f t="shared" si="134"/>
        <v>39.083969465648856</v>
      </c>
      <c r="F348" s="75">
        <f t="shared" si="134"/>
        <v>12.72264631043257</v>
      </c>
      <c r="G348" s="110">
        <f t="shared" si="134"/>
        <v>1.2213740458015268</v>
      </c>
      <c r="H348" s="75">
        <f t="shared" si="134"/>
        <v>0.86513994910941472</v>
      </c>
      <c r="I348" s="126">
        <f t="shared" si="134"/>
        <v>4.2239185750636139</v>
      </c>
      <c r="J348" s="137">
        <f t="shared" si="123"/>
        <v>80.966921119592882</v>
      </c>
      <c r="K348" s="75">
        <f t="shared" si="124"/>
        <v>12.72264631043257</v>
      </c>
      <c r="L348" s="75">
        <f t="shared" si="125"/>
        <v>2.0865139949109412</v>
      </c>
      <c r="M348" s="142"/>
      <c r="N348" s="142"/>
    </row>
    <row r="349" spans="1:14" s="4" customFormat="1" ht="15" customHeight="1" x14ac:dyDescent="0.15">
      <c r="A349" s="266" t="s">
        <v>27</v>
      </c>
      <c r="B349" s="270" t="s">
        <v>257</v>
      </c>
      <c r="C349" s="227" t="s">
        <v>326</v>
      </c>
      <c r="D349" s="74">
        <v>719</v>
      </c>
      <c r="E349" s="74">
        <v>733</v>
      </c>
      <c r="F349" s="74">
        <v>270</v>
      </c>
      <c r="G349" s="88">
        <v>18</v>
      </c>
      <c r="H349" s="74">
        <v>10</v>
      </c>
      <c r="I349" s="125">
        <v>28</v>
      </c>
      <c r="J349" s="92">
        <f t="shared" si="123"/>
        <v>1452</v>
      </c>
      <c r="K349" s="74">
        <f t="shared" si="124"/>
        <v>270</v>
      </c>
      <c r="L349" s="74">
        <f t="shared" si="125"/>
        <v>28</v>
      </c>
      <c r="M349" s="170"/>
      <c r="N349" s="170"/>
    </row>
    <row r="350" spans="1:14" s="3" customFormat="1" ht="15" customHeight="1" x14ac:dyDescent="0.15">
      <c r="A350" s="263"/>
      <c r="B350" s="271"/>
      <c r="C350" s="228"/>
      <c r="D350" s="75">
        <f>+D349/SUM($D349:$I349)*100</f>
        <v>40.438695163104612</v>
      </c>
      <c r="E350" s="75">
        <f t="shared" ref="E350:I350" si="135">+E349/SUM($D349:$I349)*100</f>
        <v>41.226096737907767</v>
      </c>
      <c r="F350" s="75">
        <f t="shared" si="135"/>
        <v>15.185601799775029</v>
      </c>
      <c r="G350" s="110">
        <f t="shared" si="135"/>
        <v>1.0123734533183353</v>
      </c>
      <c r="H350" s="75">
        <f t="shared" si="135"/>
        <v>0.56242969628796402</v>
      </c>
      <c r="I350" s="126">
        <f t="shared" si="135"/>
        <v>1.5748031496062991</v>
      </c>
      <c r="J350" s="137">
        <f t="shared" si="123"/>
        <v>81.664791901012379</v>
      </c>
      <c r="K350" s="75">
        <f t="shared" si="124"/>
        <v>15.185601799775029</v>
      </c>
      <c r="L350" s="75">
        <f t="shared" si="125"/>
        <v>1.5748031496062993</v>
      </c>
      <c r="M350" s="142"/>
      <c r="N350" s="142"/>
    </row>
    <row r="351" spans="1:14" s="4" customFormat="1" ht="15" customHeight="1" x14ac:dyDescent="0.15">
      <c r="A351" s="263"/>
      <c r="B351" s="271"/>
      <c r="C351" s="227" t="s">
        <v>223</v>
      </c>
      <c r="D351" s="74">
        <v>861</v>
      </c>
      <c r="E351" s="74">
        <v>699</v>
      </c>
      <c r="F351" s="74">
        <v>248</v>
      </c>
      <c r="G351" s="88">
        <v>30</v>
      </c>
      <c r="H351" s="74">
        <v>19</v>
      </c>
      <c r="I351" s="125">
        <v>26</v>
      </c>
      <c r="J351" s="92">
        <f t="shared" si="123"/>
        <v>1560</v>
      </c>
      <c r="K351" s="74">
        <f t="shared" si="124"/>
        <v>248</v>
      </c>
      <c r="L351" s="74">
        <f t="shared" si="125"/>
        <v>49</v>
      </c>
      <c r="M351" s="170"/>
      <c r="N351" s="170"/>
    </row>
    <row r="352" spans="1:14" s="3" customFormat="1" ht="15" customHeight="1" x14ac:dyDescent="0.15">
      <c r="A352" s="263"/>
      <c r="B352" s="271"/>
      <c r="C352" s="228"/>
      <c r="D352" s="75">
        <f t="shared" ref="D352:I352" si="136">+D351/SUM($D351:$I351)*100</f>
        <v>45.724907063197023</v>
      </c>
      <c r="E352" s="75">
        <f t="shared" si="136"/>
        <v>37.121614445034517</v>
      </c>
      <c r="F352" s="75">
        <f t="shared" si="136"/>
        <v>13.170472650026554</v>
      </c>
      <c r="G352" s="110">
        <f t="shared" si="136"/>
        <v>1.5932023366967605</v>
      </c>
      <c r="H352" s="75">
        <f t="shared" si="136"/>
        <v>1.0090281465746149</v>
      </c>
      <c r="I352" s="126">
        <f t="shared" si="136"/>
        <v>1.3807753584705258</v>
      </c>
      <c r="J352" s="137">
        <f t="shared" si="123"/>
        <v>82.846521508231547</v>
      </c>
      <c r="K352" s="75">
        <f t="shared" si="124"/>
        <v>13.170472650026554</v>
      </c>
      <c r="L352" s="75">
        <f t="shared" si="125"/>
        <v>2.6022304832713754</v>
      </c>
      <c r="M352" s="142"/>
      <c r="N352" s="142"/>
    </row>
    <row r="353" spans="1:14" s="4" customFormat="1" ht="15" customHeight="1" x14ac:dyDescent="0.15">
      <c r="A353" s="263"/>
      <c r="B353" s="271"/>
      <c r="C353" s="275" t="s">
        <v>177</v>
      </c>
      <c r="D353" s="74">
        <v>749</v>
      </c>
      <c r="E353" s="74">
        <v>760</v>
      </c>
      <c r="F353" s="74">
        <v>326</v>
      </c>
      <c r="G353" s="88">
        <v>26</v>
      </c>
      <c r="H353" s="74">
        <v>21</v>
      </c>
      <c r="I353" s="125">
        <v>83</v>
      </c>
      <c r="J353" s="92">
        <f t="shared" si="123"/>
        <v>1509</v>
      </c>
      <c r="K353" s="74">
        <f t="shared" si="124"/>
        <v>326</v>
      </c>
      <c r="L353" s="74">
        <f t="shared" si="125"/>
        <v>47</v>
      </c>
      <c r="M353" s="170"/>
      <c r="N353" s="170"/>
    </row>
    <row r="354" spans="1:14" s="3" customFormat="1" ht="15" customHeight="1" x14ac:dyDescent="0.15">
      <c r="A354" s="228"/>
      <c r="B354" s="272"/>
      <c r="C354" s="276"/>
      <c r="D354" s="75">
        <f t="shared" ref="D354:I354" si="137">+D353/SUM($D353:$I353)*100</f>
        <v>38.117048346055981</v>
      </c>
      <c r="E354" s="75">
        <f t="shared" si="137"/>
        <v>38.676844783715012</v>
      </c>
      <c r="F354" s="75">
        <f t="shared" si="137"/>
        <v>16.590330788804071</v>
      </c>
      <c r="G354" s="110">
        <f t="shared" si="137"/>
        <v>1.3231552162849873</v>
      </c>
      <c r="H354" s="75">
        <f t="shared" si="137"/>
        <v>1.0687022900763359</v>
      </c>
      <c r="I354" s="126">
        <f t="shared" si="137"/>
        <v>4.2239185750636139</v>
      </c>
      <c r="J354" s="137">
        <f t="shared" si="123"/>
        <v>76.793893129770993</v>
      </c>
      <c r="K354" s="75">
        <f t="shared" si="124"/>
        <v>16.590330788804071</v>
      </c>
      <c r="L354" s="75">
        <f t="shared" si="125"/>
        <v>2.3918575063613234</v>
      </c>
      <c r="M354" s="142"/>
      <c r="N354" s="142"/>
    </row>
    <row r="355" spans="1:14" s="4" customFormat="1" ht="15" customHeight="1" x14ac:dyDescent="0.15">
      <c r="A355" s="266" t="s">
        <v>180</v>
      </c>
      <c r="B355" s="270" t="s">
        <v>258</v>
      </c>
      <c r="C355" s="227" t="s">
        <v>326</v>
      </c>
      <c r="D355" s="74">
        <v>120</v>
      </c>
      <c r="E355" s="74">
        <v>354</v>
      </c>
      <c r="F355" s="74">
        <v>664</v>
      </c>
      <c r="G355" s="88">
        <v>370</v>
      </c>
      <c r="H355" s="74">
        <v>238</v>
      </c>
      <c r="I355" s="125">
        <v>32</v>
      </c>
      <c r="J355" s="92">
        <f t="shared" si="123"/>
        <v>474</v>
      </c>
      <c r="K355" s="74">
        <f t="shared" si="124"/>
        <v>664</v>
      </c>
      <c r="L355" s="74">
        <f t="shared" si="125"/>
        <v>608</v>
      </c>
      <c r="M355" s="170"/>
      <c r="N355" s="170"/>
    </row>
    <row r="356" spans="1:14" s="3" customFormat="1" ht="15" customHeight="1" x14ac:dyDescent="0.15">
      <c r="A356" s="263"/>
      <c r="B356" s="271"/>
      <c r="C356" s="228"/>
      <c r="D356" s="75">
        <f t="shared" ref="D356:H356" si="138">+D355/SUM($D355:$I355)*100</f>
        <v>6.7491563554555682</v>
      </c>
      <c r="E356" s="75">
        <f t="shared" si="138"/>
        <v>19.910011248593925</v>
      </c>
      <c r="F356" s="75">
        <f t="shared" si="138"/>
        <v>37.34533183352081</v>
      </c>
      <c r="G356" s="110">
        <f t="shared" si="138"/>
        <v>20.809898762654669</v>
      </c>
      <c r="H356" s="75">
        <f t="shared" si="138"/>
        <v>13.385826771653544</v>
      </c>
      <c r="I356" s="126">
        <f>+I355/SUM($D355:$I355)*100</f>
        <v>1.799775028121485</v>
      </c>
      <c r="J356" s="137">
        <f t="shared" si="123"/>
        <v>26.659167604049493</v>
      </c>
      <c r="K356" s="75">
        <f t="shared" si="124"/>
        <v>37.34533183352081</v>
      </c>
      <c r="L356" s="75">
        <f t="shared" si="125"/>
        <v>34.19572553430821</v>
      </c>
      <c r="M356" s="142"/>
      <c r="N356" s="142"/>
    </row>
    <row r="357" spans="1:14" s="4" customFormat="1" ht="15" customHeight="1" x14ac:dyDescent="0.15">
      <c r="A357" s="263"/>
      <c r="B357" s="271"/>
      <c r="C357" s="227" t="s">
        <v>223</v>
      </c>
      <c r="D357" s="74">
        <v>148</v>
      </c>
      <c r="E357" s="74">
        <v>426</v>
      </c>
      <c r="F357" s="74">
        <v>662</v>
      </c>
      <c r="G357" s="88">
        <v>379</v>
      </c>
      <c r="H357" s="74">
        <v>239</v>
      </c>
      <c r="I357" s="125">
        <v>29</v>
      </c>
      <c r="J357" s="92">
        <f t="shared" si="123"/>
        <v>574</v>
      </c>
      <c r="K357" s="74">
        <f t="shared" si="124"/>
        <v>662</v>
      </c>
      <c r="L357" s="74">
        <f t="shared" si="125"/>
        <v>618</v>
      </c>
      <c r="M357" s="170"/>
      <c r="N357" s="170"/>
    </row>
    <row r="358" spans="1:14" s="3" customFormat="1" ht="15" customHeight="1" x14ac:dyDescent="0.15">
      <c r="A358" s="263"/>
      <c r="B358" s="271"/>
      <c r="C358" s="228"/>
      <c r="D358" s="75">
        <f t="shared" ref="D358:I358" si="139">+D357/SUM($D357:$I357)*100</f>
        <v>7.8597981943706845</v>
      </c>
      <c r="E358" s="75">
        <f t="shared" si="139"/>
        <v>22.623473181093999</v>
      </c>
      <c r="F358" s="75">
        <f t="shared" si="139"/>
        <v>35.156664896441846</v>
      </c>
      <c r="G358" s="110">
        <f t="shared" si="139"/>
        <v>20.127456186935742</v>
      </c>
      <c r="H358" s="75">
        <f t="shared" si="139"/>
        <v>12.692511949017526</v>
      </c>
      <c r="I358" s="126">
        <f t="shared" si="139"/>
        <v>1.5400955921402018</v>
      </c>
      <c r="J358" s="137">
        <f t="shared" si="123"/>
        <v>30.483271375464682</v>
      </c>
      <c r="K358" s="75">
        <f t="shared" si="124"/>
        <v>35.156664896441846</v>
      </c>
      <c r="L358" s="75">
        <f t="shared" si="125"/>
        <v>32.819968135953268</v>
      </c>
      <c r="M358" s="142"/>
      <c r="N358" s="142"/>
    </row>
    <row r="359" spans="1:14" s="4" customFormat="1" ht="15" customHeight="1" x14ac:dyDescent="0.15">
      <c r="A359" s="263"/>
      <c r="B359" s="271"/>
      <c r="C359" s="275" t="s">
        <v>177</v>
      </c>
      <c r="D359" s="74">
        <v>174</v>
      </c>
      <c r="E359" s="74">
        <v>413</v>
      </c>
      <c r="F359" s="74">
        <v>710</v>
      </c>
      <c r="G359" s="88">
        <v>363</v>
      </c>
      <c r="H359" s="74">
        <v>220</v>
      </c>
      <c r="I359" s="125">
        <v>85</v>
      </c>
      <c r="J359" s="92">
        <f t="shared" si="123"/>
        <v>587</v>
      </c>
      <c r="K359" s="74">
        <f t="shared" si="124"/>
        <v>710</v>
      </c>
      <c r="L359" s="74">
        <f t="shared" si="125"/>
        <v>583</v>
      </c>
      <c r="M359" s="170"/>
      <c r="N359" s="170"/>
    </row>
    <row r="360" spans="1:14" s="3" customFormat="1" ht="15" customHeight="1" x14ac:dyDescent="0.15">
      <c r="A360" s="228"/>
      <c r="B360" s="272"/>
      <c r="C360" s="276"/>
      <c r="D360" s="75">
        <f t="shared" ref="D360:I360" si="140">+D359/SUM($D359:$I359)*100</f>
        <v>8.8549618320610683</v>
      </c>
      <c r="E360" s="75">
        <f t="shared" si="140"/>
        <v>21.017811704834603</v>
      </c>
      <c r="F360" s="75">
        <f t="shared" si="140"/>
        <v>36.132315521628499</v>
      </c>
      <c r="G360" s="110">
        <f t="shared" si="140"/>
        <v>18.473282442748094</v>
      </c>
      <c r="H360" s="75">
        <f t="shared" si="140"/>
        <v>11.195928753180661</v>
      </c>
      <c r="I360" s="126">
        <f t="shared" si="140"/>
        <v>4.3256997455470731</v>
      </c>
      <c r="J360" s="137">
        <f t="shared" si="123"/>
        <v>29.872773536895671</v>
      </c>
      <c r="K360" s="75">
        <f t="shared" si="124"/>
        <v>36.132315521628499</v>
      </c>
      <c r="L360" s="75">
        <f t="shared" si="125"/>
        <v>29.669211195928753</v>
      </c>
      <c r="M360" s="142"/>
      <c r="N360" s="142"/>
    </row>
    <row r="361" spans="1:14" s="3" customFormat="1" ht="22.5" customHeight="1" x14ac:dyDescent="0.15">
      <c r="A361" s="32"/>
      <c r="B361" s="53"/>
      <c r="C361" s="63"/>
      <c r="D361" s="98"/>
      <c r="E361" s="98"/>
      <c r="F361" s="98"/>
      <c r="G361" s="98"/>
      <c r="H361" s="98"/>
      <c r="I361" s="98"/>
      <c r="J361" s="157"/>
      <c r="K361" s="157"/>
      <c r="L361" s="142"/>
      <c r="M361" s="142"/>
      <c r="N361" s="142"/>
    </row>
    <row r="362" spans="1:14" s="3" customFormat="1" ht="15.95" customHeight="1" x14ac:dyDescent="0.15">
      <c r="A362" s="259" t="s">
        <v>74</v>
      </c>
      <c r="B362" s="260"/>
      <c r="C362" s="227" t="s">
        <v>39</v>
      </c>
      <c r="D362" s="351" t="s">
        <v>48</v>
      </c>
      <c r="E362" s="351" t="s">
        <v>52</v>
      </c>
      <c r="F362" s="351" t="s">
        <v>0</v>
      </c>
      <c r="G362" s="351" t="s">
        <v>45</v>
      </c>
      <c r="H362" s="351" t="s">
        <v>42</v>
      </c>
      <c r="I362" s="266" t="s">
        <v>22</v>
      </c>
      <c r="J362" s="21"/>
      <c r="K362" s="21"/>
      <c r="L362" s="142"/>
      <c r="M362" s="142"/>
      <c r="N362" s="142"/>
    </row>
    <row r="363" spans="1:14" s="3" customFormat="1" ht="15.95" customHeight="1" x14ac:dyDescent="0.15">
      <c r="A363" s="286"/>
      <c r="B363" s="287"/>
      <c r="C363" s="263"/>
      <c r="D363" s="353"/>
      <c r="E363" s="353"/>
      <c r="F363" s="353"/>
      <c r="G363" s="353"/>
      <c r="H363" s="353"/>
      <c r="I363" s="329"/>
      <c r="J363" s="38"/>
      <c r="K363" s="38"/>
      <c r="L363" s="142"/>
      <c r="M363" s="142"/>
      <c r="N363" s="142"/>
    </row>
    <row r="364" spans="1:14" s="4" customFormat="1" ht="15" customHeight="1" x14ac:dyDescent="0.15">
      <c r="A364" s="371" t="s">
        <v>181</v>
      </c>
      <c r="B364" s="300" t="s">
        <v>259</v>
      </c>
      <c r="C364" s="227" t="s">
        <v>326</v>
      </c>
      <c r="D364" s="74">
        <v>110</v>
      </c>
      <c r="E364" s="74">
        <v>61</v>
      </c>
      <c r="F364" s="74">
        <v>189</v>
      </c>
      <c r="G364" s="74">
        <v>950</v>
      </c>
      <c r="H364" s="74">
        <v>431</v>
      </c>
      <c r="I364" s="74">
        <v>37</v>
      </c>
      <c r="J364" s="158"/>
      <c r="K364" s="160"/>
      <c r="L364" s="168"/>
      <c r="M364" s="170"/>
      <c r="N364" s="170"/>
    </row>
    <row r="365" spans="1:14" s="3" customFormat="1" ht="15" customHeight="1" x14ac:dyDescent="0.15">
      <c r="A365" s="372"/>
      <c r="B365" s="300"/>
      <c r="C365" s="228"/>
      <c r="D365" s="75">
        <f t="shared" ref="D365:I365" si="141">+D364/SUM($D364:$I364)*100</f>
        <v>6.1867266591676042</v>
      </c>
      <c r="E365" s="75">
        <f t="shared" si="141"/>
        <v>3.4308211473565802</v>
      </c>
      <c r="F365" s="75">
        <f t="shared" si="141"/>
        <v>10.62992125984252</v>
      </c>
      <c r="G365" s="75">
        <f t="shared" si="141"/>
        <v>53.430821147356575</v>
      </c>
      <c r="H365" s="75">
        <f t="shared" si="141"/>
        <v>24.240719910011251</v>
      </c>
      <c r="I365" s="75">
        <f t="shared" si="141"/>
        <v>2.0809898762654671</v>
      </c>
      <c r="J365" s="159"/>
      <c r="K365" s="157"/>
      <c r="L365" s="142"/>
      <c r="M365" s="142"/>
      <c r="N365" s="142"/>
    </row>
    <row r="366" spans="1:14" s="4" customFormat="1" ht="15" customHeight="1" x14ac:dyDescent="0.15">
      <c r="A366" s="372"/>
      <c r="B366" s="300"/>
      <c r="C366" s="227" t="s">
        <v>223</v>
      </c>
      <c r="D366" s="74">
        <v>132</v>
      </c>
      <c r="E366" s="74">
        <v>73</v>
      </c>
      <c r="F366" s="74">
        <v>233</v>
      </c>
      <c r="G366" s="74">
        <v>992</v>
      </c>
      <c r="H366" s="74">
        <v>424</v>
      </c>
      <c r="I366" s="74">
        <v>29</v>
      </c>
      <c r="J366" s="158"/>
      <c r="K366" s="160"/>
      <c r="L366" s="168"/>
      <c r="M366" s="170"/>
      <c r="N366" s="170"/>
    </row>
    <row r="367" spans="1:14" s="3" customFormat="1" ht="15" customHeight="1" x14ac:dyDescent="0.15">
      <c r="A367" s="372"/>
      <c r="B367" s="300"/>
      <c r="C367" s="228"/>
      <c r="D367" s="75">
        <f t="shared" ref="D367:I367" si="142">+D366/SUM($D366:$I366)*100</f>
        <v>7.0100902814657458</v>
      </c>
      <c r="E367" s="75">
        <f t="shared" si="142"/>
        <v>3.8767923526287835</v>
      </c>
      <c r="F367" s="75">
        <f t="shared" si="142"/>
        <v>12.373871481678172</v>
      </c>
      <c r="G367" s="75">
        <f t="shared" si="142"/>
        <v>52.681890600106215</v>
      </c>
      <c r="H367" s="75">
        <f t="shared" si="142"/>
        <v>22.517259691980883</v>
      </c>
      <c r="I367" s="75">
        <f t="shared" si="142"/>
        <v>1.5400955921402018</v>
      </c>
      <c r="J367" s="159"/>
      <c r="K367" s="157"/>
      <c r="L367" s="142"/>
      <c r="M367" s="142"/>
      <c r="N367" s="142"/>
    </row>
    <row r="368" spans="1:14" s="4" customFormat="1" ht="15" customHeight="1" x14ac:dyDescent="0.15">
      <c r="A368" s="372"/>
      <c r="B368" s="300"/>
      <c r="C368" s="275" t="s">
        <v>177</v>
      </c>
      <c r="D368" s="74">
        <v>124</v>
      </c>
      <c r="E368" s="74">
        <v>88</v>
      </c>
      <c r="F368" s="74">
        <v>241</v>
      </c>
      <c r="G368" s="74">
        <v>975</v>
      </c>
      <c r="H368" s="74">
        <v>445</v>
      </c>
      <c r="I368" s="74">
        <v>92</v>
      </c>
      <c r="J368" s="158"/>
      <c r="K368" s="160"/>
      <c r="L368" s="168"/>
      <c r="M368" s="170"/>
      <c r="N368" s="170"/>
    </row>
    <row r="369" spans="1:14" s="3" customFormat="1" ht="15" customHeight="1" x14ac:dyDescent="0.15">
      <c r="A369" s="372"/>
      <c r="B369" s="300"/>
      <c r="C369" s="276"/>
      <c r="D369" s="75">
        <f t="shared" ref="D369:I369" si="143">+D368/SUM($D368:$I368)*100</f>
        <v>6.3104325699745543</v>
      </c>
      <c r="E369" s="75">
        <f t="shared" si="143"/>
        <v>4.4783715012722647</v>
      </c>
      <c r="F369" s="75">
        <f t="shared" si="143"/>
        <v>12.264631043256998</v>
      </c>
      <c r="G369" s="75">
        <f t="shared" si="143"/>
        <v>49.618320610687022</v>
      </c>
      <c r="H369" s="75">
        <f t="shared" si="143"/>
        <v>22.646310432569976</v>
      </c>
      <c r="I369" s="75">
        <f t="shared" si="143"/>
        <v>4.6819338422391859</v>
      </c>
      <c r="J369" s="159"/>
      <c r="K369" s="157"/>
      <c r="L369" s="142"/>
      <c r="M369" s="142"/>
      <c r="N369" s="142"/>
    </row>
    <row r="370" spans="1:14" s="3" customFormat="1" ht="22.5" customHeight="1" x14ac:dyDescent="0.15">
      <c r="A370" s="34"/>
      <c r="B370" s="54"/>
      <c r="C370" s="66"/>
      <c r="D370" s="100"/>
      <c r="E370" s="100"/>
      <c r="F370" s="100"/>
      <c r="G370" s="100"/>
      <c r="H370" s="100"/>
      <c r="I370" s="100"/>
      <c r="J370" s="157"/>
      <c r="K370" s="157"/>
      <c r="L370" s="157"/>
      <c r="M370" s="142"/>
      <c r="N370" s="142"/>
    </row>
    <row r="371" spans="1:14" s="3" customFormat="1" ht="15" customHeight="1" x14ac:dyDescent="0.15">
      <c r="A371" s="259" t="s">
        <v>74</v>
      </c>
      <c r="B371" s="260"/>
      <c r="C371" s="227" t="s">
        <v>39</v>
      </c>
      <c r="D371" s="351" t="s">
        <v>53</v>
      </c>
      <c r="E371" s="351" t="s">
        <v>358</v>
      </c>
      <c r="F371" s="351" t="s">
        <v>86</v>
      </c>
      <c r="G371" s="351" t="s">
        <v>41</v>
      </c>
      <c r="H371" s="351" t="s">
        <v>55</v>
      </c>
      <c r="I371" s="351" t="s">
        <v>57</v>
      </c>
      <c r="J371" s="266" t="s">
        <v>22</v>
      </c>
      <c r="K371" s="21"/>
      <c r="L371" s="21"/>
      <c r="M371" s="142"/>
      <c r="N371" s="142"/>
    </row>
    <row r="372" spans="1:14" s="3" customFormat="1" ht="22.5" customHeight="1" x14ac:dyDescent="0.15">
      <c r="A372" s="286"/>
      <c r="B372" s="287"/>
      <c r="C372" s="228"/>
      <c r="D372" s="353"/>
      <c r="E372" s="353"/>
      <c r="F372" s="353"/>
      <c r="G372" s="353"/>
      <c r="H372" s="353"/>
      <c r="I372" s="353"/>
      <c r="J372" s="329"/>
      <c r="K372" s="38"/>
      <c r="L372" s="38"/>
      <c r="M372" s="142"/>
      <c r="N372" s="142"/>
    </row>
    <row r="373" spans="1:14" s="4" customFormat="1" ht="15" customHeight="1" x14ac:dyDescent="0.15">
      <c r="A373" s="371" t="s">
        <v>182</v>
      </c>
      <c r="B373" s="300" t="s">
        <v>280</v>
      </c>
      <c r="C373" s="227" t="s">
        <v>326</v>
      </c>
      <c r="D373" s="74">
        <v>124</v>
      </c>
      <c r="E373" s="74">
        <v>11</v>
      </c>
      <c r="F373" s="74">
        <v>46</v>
      </c>
      <c r="G373" s="88">
        <v>1344</v>
      </c>
      <c r="H373" s="74">
        <v>98</v>
      </c>
      <c r="I373" s="123">
        <v>101</v>
      </c>
      <c r="J373" s="74">
        <v>54</v>
      </c>
      <c r="K373" s="160"/>
      <c r="L373" s="160"/>
      <c r="M373" s="170"/>
      <c r="N373" s="170"/>
    </row>
    <row r="374" spans="1:14" s="3" customFormat="1" ht="15" customHeight="1" x14ac:dyDescent="0.15">
      <c r="A374" s="372"/>
      <c r="B374" s="300"/>
      <c r="C374" s="228"/>
      <c r="D374" s="75">
        <f>+D373/SUM($D373:$J373)*100</f>
        <v>6.9741282339707542</v>
      </c>
      <c r="E374" s="75">
        <f t="shared" ref="E374:I374" si="144">+E373/SUM($D373:$J373)*100</f>
        <v>0.6186726659167604</v>
      </c>
      <c r="F374" s="75">
        <f t="shared" si="144"/>
        <v>2.5871766029246346</v>
      </c>
      <c r="G374" s="75">
        <f t="shared" si="144"/>
        <v>75.590551181102356</v>
      </c>
      <c r="H374" s="75">
        <f>+H373/SUM($D373:$J373)*100</f>
        <v>5.5118110236220472</v>
      </c>
      <c r="I374" s="75">
        <f t="shared" si="144"/>
        <v>5.6805399325084363</v>
      </c>
      <c r="J374" s="75">
        <f>+J373/SUM($D373:$J373)*100</f>
        <v>3.0371203599550056</v>
      </c>
      <c r="K374" s="157"/>
      <c r="L374" s="157"/>
      <c r="M374" s="142"/>
      <c r="N374" s="142"/>
    </row>
    <row r="375" spans="1:14" s="4" customFormat="1" ht="15" customHeight="1" x14ac:dyDescent="0.15">
      <c r="A375" s="372"/>
      <c r="B375" s="300"/>
      <c r="C375" s="227" t="s">
        <v>223</v>
      </c>
      <c r="D375" s="74">
        <v>125</v>
      </c>
      <c r="E375" s="74">
        <v>9</v>
      </c>
      <c r="F375" s="74">
        <v>57</v>
      </c>
      <c r="G375" s="88">
        <v>1403</v>
      </c>
      <c r="H375" s="74">
        <v>146</v>
      </c>
      <c r="I375" s="123">
        <v>95</v>
      </c>
      <c r="J375" s="74">
        <v>48</v>
      </c>
      <c r="K375" s="160"/>
      <c r="L375" s="160"/>
      <c r="M375" s="170"/>
      <c r="N375" s="170"/>
    </row>
    <row r="376" spans="1:14" s="3" customFormat="1" ht="15" customHeight="1" x14ac:dyDescent="0.15">
      <c r="A376" s="372"/>
      <c r="B376" s="300"/>
      <c r="C376" s="228"/>
      <c r="D376" s="75">
        <f t="shared" ref="D376:J376" si="145">+D375/SUM($D375:$J375)*100</f>
        <v>6.6383430695698351</v>
      </c>
      <c r="E376" s="75">
        <f t="shared" si="145"/>
        <v>0.47796070100902821</v>
      </c>
      <c r="F376" s="75">
        <f t="shared" si="145"/>
        <v>3.0270844397238448</v>
      </c>
      <c r="G376" s="75">
        <f t="shared" si="145"/>
        <v>74.508762612851825</v>
      </c>
      <c r="H376" s="75">
        <f t="shared" si="145"/>
        <v>7.753584705257567</v>
      </c>
      <c r="I376" s="75">
        <f t="shared" si="145"/>
        <v>5.0451407328730751</v>
      </c>
      <c r="J376" s="75">
        <f t="shared" si="145"/>
        <v>2.5491237387148167</v>
      </c>
      <c r="K376" s="157"/>
      <c r="L376" s="157"/>
      <c r="M376" s="142"/>
      <c r="N376" s="142"/>
    </row>
    <row r="377" spans="1:14" s="4" customFormat="1" ht="15" customHeight="1" x14ac:dyDescent="0.15">
      <c r="A377" s="372"/>
      <c r="B377" s="300"/>
      <c r="C377" s="275" t="s">
        <v>177</v>
      </c>
      <c r="D377" s="74">
        <v>144</v>
      </c>
      <c r="E377" s="74">
        <v>10</v>
      </c>
      <c r="F377" s="74">
        <v>46</v>
      </c>
      <c r="G377" s="88">
        <v>1434</v>
      </c>
      <c r="H377" s="74">
        <v>112</v>
      </c>
      <c r="I377" s="123">
        <v>104</v>
      </c>
      <c r="J377" s="74">
        <v>115</v>
      </c>
      <c r="K377" s="160"/>
      <c r="L377" s="160"/>
      <c r="M377" s="170"/>
      <c r="N377" s="170"/>
    </row>
    <row r="378" spans="1:14" s="3" customFormat="1" ht="15" customHeight="1" x14ac:dyDescent="0.15">
      <c r="A378" s="372"/>
      <c r="B378" s="300"/>
      <c r="C378" s="276"/>
      <c r="D378" s="75">
        <f t="shared" ref="D378:J378" si="146">+D377/SUM($D377:$J377)*100</f>
        <v>7.328244274809161</v>
      </c>
      <c r="E378" s="75">
        <f t="shared" si="146"/>
        <v>0.5089058524173028</v>
      </c>
      <c r="F378" s="75">
        <f t="shared" si="146"/>
        <v>2.3409669211195929</v>
      </c>
      <c r="G378" s="75">
        <f t="shared" si="146"/>
        <v>72.977099236641223</v>
      </c>
      <c r="H378" s="75">
        <f t="shared" si="146"/>
        <v>5.6997455470737917</v>
      </c>
      <c r="I378" s="75">
        <f t="shared" si="146"/>
        <v>5.2926208651399493</v>
      </c>
      <c r="J378" s="75">
        <f t="shared" si="146"/>
        <v>5.8524173027989823</v>
      </c>
      <c r="K378" s="157"/>
      <c r="L378" s="157"/>
      <c r="M378" s="142"/>
      <c r="N378" s="142"/>
    </row>
    <row r="379" spans="1:14" s="3" customFormat="1" ht="22.5" customHeight="1" x14ac:dyDescent="0.15">
      <c r="A379" s="19"/>
      <c r="B379" s="42"/>
      <c r="C379" s="13"/>
      <c r="D379" s="81"/>
      <c r="E379" s="81"/>
      <c r="F379" s="81"/>
      <c r="G379" s="81"/>
      <c r="H379" s="81"/>
      <c r="I379" s="81"/>
      <c r="J379" s="81"/>
      <c r="K379" s="81"/>
      <c r="L379" s="81"/>
      <c r="M379" s="142"/>
      <c r="N379" s="142"/>
    </row>
    <row r="380" spans="1:14" s="2" customFormat="1" ht="24" customHeight="1" x14ac:dyDescent="0.15">
      <c r="A380" s="302" t="s">
        <v>296</v>
      </c>
      <c r="B380" s="302"/>
      <c r="C380" s="302"/>
      <c r="D380" s="302"/>
      <c r="E380" s="302"/>
      <c r="F380" s="302"/>
      <c r="G380" s="283"/>
      <c r="H380" s="283"/>
      <c r="I380" s="283"/>
      <c r="J380" s="283"/>
      <c r="K380" s="283"/>
      <c r="L380" s="283"/>
      <c r="M380" s="169"/>
      <c r="N380" s="169"/>
    </row>
    <row r="381" spans="1:14" s="3" customFormat="1" ht="15.95" customHeight="1" x14ac:dyDescent="0.15">
      <c r="A381" s="259" t="s">
        <v>74</v>
      </c>
      <c r="B381" s="260"/>
      <c r="C381" s="227" t="s">
        <v>39</v>
      </c>
      <c r="D381" s="264" t="s">
        <v>1</v>
      </c>
      <c r="E381" s="264" t="s">
        <v>126</v>
      </c>
      <c r="F381" s="266" t="s">
        <v>22</v>
      </c>
      <c r="G381" s="118"/>
      <c r="H381" s="113"/>
      <c r="I381" s="113"/>
      <c r="J381" s="113"/>
      <c r="K381" s="113"/>
      <c r="L381" s="113"/>
      <c r="M381" s="142"/>
      <c r="N381" s="142"/>
    </row>
    <row r="382" spans="1:14" s="3" customFormat="1" ht="15.95" customHeight="1" x14ac:dyDescent="0.15">
      <c r="A382" s="286"/>
      <c r="B382" s="287"/>
      <c r="C382" s="263"/>
      <c r="D382" s="328"/>
      <c r="E382" s="328"/>
      <c r="F382" s="329"/>
      <c r="G382" s="118"/>
      <c r="H382" s="113"/>
      <c r="I382" s="113"/>
      <c r="J382" s="113"/>
      <c r="K382" s="113"/>
      <c r="L382" s="113"/>
      <c r="M382" s="142"/>
      <c r="N382" s="142"/>
    </row>
    <row r="383" spans="1:14" s="9" customFormat="1" ht="15" customHeight="1" x14ac:dyDescent="0.15">
      <c r="A383" s="268" t="s">
        <v>185</v>
      </c>
      <c r="B383" s="293" t="s">
        <v>260</v>
      </c>
      <c r="C383" s="227" t="s">
        <v>326</v>
      </c>
      <c r="D383" s="74">
        <v>1217</v>
      </c>
      <c r="E383" s="74">
        <v>524</v>
      </c>
      <c r="F383" s="74">
        <v>37</v>
      </c>
      <c r="G383" s="120"/>
      <c r="H383" s="120"/>
      <c r="I383" s="120"/>
      <c r="J383" s="120"/>
      <c r="K383" s="120"/>
      <c r="L383" s="120"/>
      <c r="M383" s="149"/>
      <c r="N383" s="149"/>
    </row>
    <row r="384" spans="1:14" s="3" customFormat="1" ht="15" customHeight="1" x14ac:dyDescent="0.15">
      <c r="A384" s="269"/>
      <c r="B384" s="293"/>
      <c r="C384" s="228"/>
      <c r="D384" s="75">
        <f>+D383/SUM($D383:$F383)*100</f>
        <v>68.447694038245217</v>
      </c>
      <c r="E384" s="75">
        <f>+E383/SUM($D383:$F383)*100</f>
        <v>29.471316085489313</v>
      </c>
      <c r="F384" s="75">
        <f>+F383/SUM($D383:$F383)*100</f>
        <v>2.0809898762654671</v>
      </c>
      <c r="G384" s="121"/>
      <c r="H384" s="121"/>
      <c r="I384" s="121"/>
      <c r="J384" s="121"/>
      <c r="K384" s="121"/>
      <c r="L384" s="121"/>
      <c r="M384" s="142"/>
      <c r="N384" s="142"/>
    </row>
    <row r="385" spans="1:14" s="9" customFormat="1" ht="15" customHeight="1" x14ac:dyDescent="0.15">
      <c r="A385" s="269"/>
      <c r="B385" s="293"/>
      <c r="C385" s="227" t="s">
        <v>223</v>
      </c>
      <c r="D385" s="74">
        <v>1338</v>
      </c>
      <c r="E385" s="74">
        <v>518</v>
      </c>
      <c r="F385" s="74">
        <v>27</v>
      </c>
      <c r="G385" s="120"/>
      <c r="H385" s="120"/>
      <c r="I385" s="120"/>
      <c r="J385" s="120"/>
      <c r="K385" s="120"/>
      <c r="L385" s="120"/>
      <c r="M385" s="149"/>
      <c r="N385" s="149"/>
    </row>
    <row r="386" spans="1:14" s="3" customFormat="1" ht="15" customHeight="1" x14ac:dyDescent="0.15">
      <c r="A386" s="269"/>
      <c r="B386" s="293"/>
      <c r="C386" s="228"/>
      <c r="D386" s="75">
        <f>+D385/SUM($D385:$F385)*100</f>
        <v>71.056824216675523</v>
      </c>
      <c r="E386" s="75">
        <f>+E385/SUM($D385:$F385)*100</f>
        <v>27.509293680297397</v>
      </c>
      <c r="F386" s="75">
        <f>+F385/SUM($D385:$F385)*100</f>
        <v>1.4338821030270845</v>
      </c>
      <c r="G386" s="121"/>
      <c r="H386" s="121"/>
      <c r="I386" s="121"/>
      <c r="J386" s="121"/>
      <c r="K386" s="121"/>
      <c r="L386" s="121"/>
      <c r="M386" s="142"/>
      <c r="N386" s="142"/>
    </row>
    <row r="387" spans="1:14" s="9" customFormat="1" ht="15" customHeight="1" x14ac:dyDescent="0.15">
      <c r="A387" s="269"/>
      <c r="B387" s="293"/>
      <c r="C387" s="275" t="s">
        <v>177</v>
      </c>
      <c r="D387" s="74">
        <v>1305</v>
      </c>
      <c r="E387" s="74">
        <v>584</v>
      </c>
      <c r="F387" s="74">
        <v>76</v>
      </c>
      <c r="G387" s="120"/>
      <c r="H387" s="120"/>
      <c r="I387" s="120"/>
      <c r="J387" s="120"/>
      <c r="K387" s="120"/>
      <c r="L387" s="120"/>
      <c r="M387" s="149"/>
      <c r="N387" s="149"/>
    </row>
    <row r="388" spans="1:14" s="3" customFormat="1" ht="15" customHeight="1" x14ac:dyDescent="0.15">
      <c r="A388" s="269"/>
      <c r="B388" s="293"/>
      <c r="C388" s="276"/>
      <c r="D388" s="75">
        <f>+D387/SUM($D387:$F387)*100</f>
        <v>66.412213740458014</v>
      </c>
      <c r="E388" s="75">
        <f>+E387/SUM($D387:$F387)*100</f>
        <v>29.720101781170484</v>
      </c>
      <c r="F388" s="75">
        <f>+F387/SUM($D387:$F387)*100</f>
        <v>3.8676844783715012</v>
      </c>
      <c r="G388" s="121"/>
      <c r="H388" s="121"/>
      <c r="I388" s="121"/>
      <c r="J388" s="121"/>
      <c r="K388" s="121"/>
      <c r="L388" s="121"/>
      <c r="M388" s="142"/>
      <c r="N388" s="142"/>
    </row>
    <row r="389" spans="1:14" s="3" customFormat="1" ht="22.5" customHeight="1" x14ac:dyDescent="0.15">
      <c r="A389" s="14"/>
      <c r="B389" s="42"/>
      <c r="C389" s="14"/>
      <c r="D389" s="76"/>
      <c r="E389" s="76"/>
      <c r="F389" s="76"/>
      <c r="G389" s="76"/>
      <c r="H389" s="76"/>
      <c r="I389" s="76"/>
      <c r="J389" s="76"/>
      <c r="K389" s="76"/>
      <c r="L389" s="76"/>
      <c r="M389" s="142"/>
      <c r="N389" s="142"/>
    </row>
    <row r="390" spans="1:14" s="3" customFormat="1" ht="15.95" customHeight="1" x14ac:dyDescent="0.15">
      <c r="A390" s="259" t="s">
        <v>74</v>
      </c>
      <c r="B390" s="260"/>
      <c r="C390" s="227" t="s">
        <v>39</v>
      </c>
      <c r="D390" s="264" t="s">
        <v>158</v>
      </c>
      <c r="E390" s="264" t="s">
        <v>159</v>
      </c>
      <c r="F390" s="266" t="s">
        <v>22</v>
      </c>
      <c r="G390" s="113"/>
      <c r="H390" s="113"/>
      <c r="I390" s="113"/>
      <c r="J390" s="113"/>
      <c r="K390" s="113"/>
      <c r="L390" s="113"/>
      <c r="M390" s="142"/>
      <c r="N390" s="142"/>
    </row>
    <row r="391" spans="1:14" s="3" customFormat="1" ht="15.95" customHeight="1" x14ac:dyDescent="0.15">
      <c r="A391" s="286"/>
      <c r="B391" s="287"/>
      <c r="C391" s="228"/>
      <c r="D391" s="328"/>
      <c r="E391" s="328"/>
      <c r="F391" s="329"/>
      <c r="G391" s="113"/>
      <c r="H391" s="113"/>
      <c r="I391" s="113"/>
      <c r="J391" s="113"/>
      <c r="K391" s="113"/>
      <c r="L391" s="113"/>
      <c r="M391" s="142"/>
      <c r="N391" s="142"/>
    </row>
    <row r="392" spans="1:14" s="3" customFormat="1" ht="15" customHeight="1" x14ac:dyDescent="0.15">
      <c r="A392" s="273" t="s">
        <v>6</v>
      </c>
      <c r="B392" s="293" t="s">
        <v>261</v>
      </c>
      <c r="C392" s="227" t="s">
        <v>326</v>
      </c>
      <c r="D392" s="74">
        <v>404</v>
      </c>
      <c r="E392" s="74">
        <v>1345</v>
      </c>
      <c r="F392" s="74">
        <v>29</v>
      </c>
      <c r="G392" s="113"/>
      <c r="H392" s="113"/>
      <c r="I392" s="113"/>
      <c r="J392" s="113"/>
      <c r="K392" s="113"/>
      <c r="L392" s="113"/>
      <c r="M392" s="142"/>
      <c r="N392" s="142"/>
    </row>
    <row r="393" spans="1:14" s="3" customFormat="1" ht="15" customHeight="1" x14ac:dyDescent="0.15">
      <c r="A393" s="273"/>
      <c r="B393" s="293"/>
      <c r="C393" s="228"/>
      <c r="D393" s="75">
        <f>+D392/SUM($D392:$F392)*100</f>
        <v>22.722159730033745</v>
      </c>
      <c r="E393" s="75">
        <f>+E392/SUM($D392:$F392)*100</f>
        <v>75.646794150731154</v>
      </c>
      <c r="F393" s="75">
        <f>+F392/SUM($D392:$F392)*100</f>
        <v>1.6310461192350956</v>
      </c>
      <c r="G393" s="113"/>
      <c r="H393" s="113"/>
      <c r="I393" s="113"/>
      <c r="J393" s="113"/>
      <c r="K393" s="113"/>
      <c r="L393" s="113"/>
      <c r="M393" s="142"/>
      <c r="N393" s="142"/>
    </row>
    <row r="394" spans="1:14" s="3" customFormat="1" ht="15" customHeight="1" x14ac:dyDescent="0.15">
      <c r="A394" s="273"/>
      <c r="B394" s="293"/>
      <c r="C394" s="227" t="s">
        <v>223</v>
      </c>
      <c r="D394" s="74">
        <v>488</v>
      </c>
      <c r="E394" s="74">
        <v>1368</v>
      </c>
      <c r="F394" s="74">
        <v>27</v>
      </c>
      <c r="G394" s="113"/>
      <c r="H394" s="113"/>
      <c r="I394" s="113"/>
      <c r="J394" s="113"/>
      <c r="K394" s="113"/>
      <c r="L394" s="113"/>
      <c r="M394" s="142"/>
      <c r="N394" s="142"/>
    </row>
    <row r="395" spans="1:14" s="3" customFormat="1" ht="15" customHeight="1" x14ac:dyDescent="0.15">
      <c r="A395" s="273"/>
      <c r="B395" s="293"/>
      <c r="C395" s="228"/>
      <c r="D395" s="75">
        <f>+D394/SUM($D394:$F394)*100</f>
        <v>25.916091343600637</v>
      </c>
      <c r="E395" s="75">
        <f>+E394/SUM($D394:$F394)*100</f>
        <v>72.650026553372285</v>
      </c>
      <c r="F395" s="75">
        <f>+F394/SUM($D394:$F394)*100</f>
        <v>1.4338821030270845</v>
      </c>
      <c r="G395" s="113"/>
      <c r="H395" s="113"/>
      <c r="I395" s="113"/>
      <c r="J395" s="113"/>
      <c r="K395" s="113"/>
      <c r="L395" s="113"/>
      <c r="M395" s="142"/>
      <c r="N395" s="142"/>
    </row>
    <row r="396" spans="1:14" s="3" customFormat="1" ht="15" customHeight="1" x14ac:dyDescent="0.15">
      <c r="A396" s="273"/>
      <c r="B396" s="293"/>
      <c r="C396" s="275" t="s">
        <v>177</v>
      </c>
      <c r="D396" s="74">
        <v>479</v>
      </c>
      <c r="E396" s="74">
        <v>1421</v>
      </c>
      <c r="F396" s="74">
        <v>65</v>
      </c>
      <c r="G396" s="113"/>
      <c r="H396" s="113"/>
      <c r="I396" s="113"/>
      <c r="J396" s="113"/>
      <c r="K396" s="113"/>
      <c r="L396" s="113"/>
      <c r="M396" s="142"/>
      <c r="N396" s="142"/>
    </row>
    <row r="397" spans="1:14" s="3" customFormat="1" ht="15" customHeight="1" x14ac:dyDescent="0.15">
      <c r="A397" s="273"/>
      <c r="B397" s="293"/>
      <c r="C397" s="276"/>
      <c r="D397" s="75">
        <f>+D396/SUM($D396:$F396)*100</f>
        <v>24.376590330788805</v>
      </c>
      <c r="E397" s="75">
        <f>+E396/SUM($D396:$F396)*100</f>
        <v>72.315521628498729</v>
      </c>
      <c r="F397" s="75">
        <f>+F396/SUM($D396:$F396)*100</f>
        <v>3.3078880407124678</v>
      </c>
      <c r="G397" s="113"/>
      <c r="H397" s="113"/>
      <c r="I397" s="113"/>
      <c r="J397" s="113"/>
      <c r="K397" s="113"/>
      <c r="L397" s="113"/>
      <c r="M397" s="142"/>
      <c r="N397" s="142"/>
    </row>
    <row r="398" spans="1:14" s="3" customFormat="1" ht="22.5" customHeight="1" x14ac:dyDescent="0.15">
      <c r="A398" s="14"/>
      <c r="B398" s="42"/>
      <c r="C398" s="14"/>
      <c r="D398" s="76"/>
      <c r="E398" s="76"/>
      <c r="F398" s="76"/>
      <c r="G398" s="76"/>
      <c r="H398" s="76"/>
      <c r="I398" s="76"/>
      <c r="J398" s="76"/>
      <c r="K398" s="76"/>
      <c r="L398" s="76"/>
      <c r="M398" s="142"/>
      <c r="N398" s="142"/>
    </row>
    <row r="399" spans="1:14" s="3" customFormat="1" ht="15.95" customHeight="1" x14ac:dyDescent="0.15">
      <c r="A399" s="259" t="s">
        <v>74</v>
      </c>
      <c r="B399" s="260"/>
      <c r="C399" s="227" t="s">
        <v>39</v>
      </c>
      <c r="D399" s="264" t="s">
        <v>12</v>
      </c>
      <c r="E399" s="264" t="s">
        <v>187</v>
      </c>
      <c r="F399" s="266" t="s">
        <v>22</v>
      </c>
      <c r="G399" s="113"/>
      <c r="H399" s="113"/>
      <c r="I399" s="113"/>
      <c r="J399" s="113"/>
      <c r="K399" s="113"/>
      <c r="L399" s="113"/>
      <c r="M399" s="142"/>
      <c r="N399" s="142"/>
    </row>
    <row r="400" spans="1:14" s="3" customFormat="1" ht="15.95" customHeight="1" x14ac:dyDescent="0.15">
      <c r="A400" s="286"/>
      <c r="B400" s="287"/>
      <c r="C400" s="228"/>
      <c r="D400" s="328"/>
      <c r="E400" s="328"/>
      <c r="F400" s="329"/>
      <c r="G400" s="113"/>
      <c r="H400" s="113"/>
      <c r="I400" s="113"/>
      <c r="J400" s="113"/>
      <c r="K400" s="113"/>
      <c r="L400" s="113"/>
      <c r="M400" s="142"/>
      <c r="N400" s="142"/>
    </row>
    <row r="401" spans="1:14" s="3" customFormat="1" ht="15" customHeight="1" x14ac:dyDescent="0.15">
      <c r="A401" s="273" t="s">
        <v>124</v>
      </c>
      <c r="B401" s="293" t="s">
        <v>172</v>
      </c>
      <c r="C401" s="227" t="s">
        <v>326</v>
      </c>
      <c r="D401" s="74">
        <v>830</v>
      </c>
      <c r="E401" s="74">
        <v>922</v>
      </c>
      <c r="F401" s="74">
        <v>26</v>
      </c>
      <c r="G401" s="113"/>
      <c r="H401" s="113"/>
      <c r="I401" s="113"/>
      <c r="J401" s="113"/>
      <c r="K401" s="113"/>
      <c r="L401" s="113"/>
      <c r="M401" s="142"/>
      <c r="N401" s="142"/>
    </row>
    <row r="402" spans="1:14" s="3" customFormat="1" ht="15" customHeight="1" x14ac:dyDescent="0.15">
      <c r="A402" s="273"/>
      <c r="B402" s="293"/>
      <c r="C402" s="228"/>
      <c r="D402" s="75">
        <f>+D401/SUM($D401:$F401)*100</f>
        <v>46.681664791901014</v>
      </c>
      <c r="E402" s="75">
        <f>+E401/SUM($D401:$F401)*100</f>
        <v>51.856017997750278</v>
      </c>
      <c r="F402" s="75">
        <f>+F401/SUM($D401:$F401)*100</f>
        <v>1.4623172103487065</v>
      </c>
      <c r="G402" s="113"/>
      <c r="H402" s="113"/>
      <c r="I402" s="113"/>
      <c r="J402" s="113"/>
      <c r="K402" s="113"/>
      <c r="L402" s="113"/>
      <c r="M402" s="142"/>
      <c r="N402" s="142"/>
    </row>
    <row r="403" spans="1:14" s="3" customFormat="1" ht="15" customHeight="1" x14ac:dyDescent="0.15">
      <c r="A403" s="273"/>
      <c r="B403" s="293"/>
      <c r="C403" s="227" t="s">
        <v>223</v>
      </c>
      <c r="D403" s="74">
        <v>887</v>
      </c>
      <c r="E403" s="74">
        <v>969</v>
      </c>
      <c r="F403" s="74">
        <v>27</v>
      </c>
      <c r="G403" s="113"/>
      <c r="H403" s="113"/>
      <c r="I403" s="113"/>
      <c r="J403" s="113"/>
      <c r="K403" s="113"/>
      <c r="L403" s="113"/>
      <c r="M403" s="142"/>
      <c r="N403" s="142"/>
    </row>
    <row r="404" spans="1:14" s="3" customFormat="1" ht="15" customHeight="1" x14ac:dyDescent="0.15">
      <c r="A404" s="273"/>
      <c r="B404" s="293"/>
      <c r="C404" s="228"/>
      <c r="D404" s="75">
        <f>+D403/SUM($D403:$F403)*100</f>
        <v>47.105682421667552</v>
      </c>
      <c r="E404" s="75">
        <f>+E403/SUM($D403:$F403)*100</f>
        <v>51.460435475305367</v>
      </c>
      <c r="F404" s="75">
        <f>+F403/SUM($D403:$F403)*100</f>
        <v>1.4338821030270845</v>
      </c>
      <c r="G404" s="113"/>
      <c r="H404" s="113"/>
      <c r="I404" s="113"/>
      <c r="J404" s="113"/>
      <c r="K404" s="113"/>
      <c r="L404" s="113"/>
      <c r="M404" s="142"/>
      <c r="N404" s="142"/>
    </row>
    <row r="405" spans="1:14" s="3" customFormat="1" ht="15" customHeight="1" x14ac:dyDescent="0.15">
      <c r="A405" s="273"/>
      <c r="B405" s="293"/>
      <c r="C405" s="275" t="s">
        <v>177</v>
      </c>
      <c r="D405" s="74">
        <v>844</v>
      </c>
      <c r="E405" s="74">
        <v>1059</v>
      </c>
      <c r="F405" s="74">
        <v>62</v>
      </c>
      <c r="G405" s="113"/>
      <c r="H405" s="113"/>
      <c r="I405" s="113"/>
      <c r="J405" s="113"/>
      <c r="K405" s="113"/>
      <c r="L405" s="113"/>
      <c r="M405" s="142"/>
      <c r="N405" s="142"/>
    </row>
    <row r="406" spans="1:14" s="3" customFormat="1" ht="15" customHeight="1" x14ac:dyDescent="0.15">
      <c r="A406" s="273"/>
      <c r="B406" s="293"/>
      <c r="C406" s="276"/>
      <c r="D406" s="75">
        <f>+D405/SUM($D405:$F405)*100</f>
        <v>42.951653944020357</v>
      </c>
      <c r="E406" s="75">
        <f>+E405/SUM($D405:$F405)*100</f>
        <v>53.893129770992367</v>
      </c>
      <c r="F406" s="75">
        <f>+F405/SUM($D405:$F405)*100</f>
        <v>3.1552162849872771</v>
      </c>
      <c r="G406" s="113"/>
      <c r="H406" s="113"/>
      <c r="I406" s="113"/>
      <c r="J406" s="113"/>
      <c r="K406" s="113"/>
      <c r="L406" s="113"/>
      <c r="M406" s="142"/>
      <c r="N406" s="142"/>
    </row>
    <row r="407" spans="1:14" s="5" customFormat="1" ht="22.5" customHeight="1" x14ac:dyDescent="0.15">
      <c r="A407" s="26"/>
      <c r="B407" s="47"/>
      <c r="C407" s="18"/>
      <c r="D407" s="79"/>
      <c r="E407" s="79"/>
      <c r="F407" s="79"/>
      <c r="G407" s="79"/>
      <c r="H407" s="79"/>
      <c r="I407" s="79"/>
      <c r="J407" s="79"/>
      <c r="K407" s="79"/>
      <c r="L407" s="79"/>
      <c r="M407" s="171"/>
      <c r="N407" s="171"/>
    </row>
    <row r="408" spans="1:14" s="3" customFormat="1" ht="15" customHeight="1" x14ac:dyDescent="0.15">
      <c r="A408" s="259" t="s">
        <v>74</v>
      </c>
      <c r="B408" s="260"/>
      <c r="C408" s="227" t="s">
        <v>39</v>
      </c>
      <c r="D408" s="12">
        <v>1</v>
      </c>
      <c r="E408" s="12">
        <v>2</v>
      </c>
      <c r="F408" s="12">
        <v>3</v>
      </c>
      <c r="G408" s="12">
        <v>4</v>
      </c>
      <c r="H408" s="12">
        <v>5</v>
      </c>
      <c r="I408" s="288" t="s">
        <v>22</v>
      </c>
      <c r="J408" s="155" t="s">
        <v>4</v>
      </c>
      <c r="K408" s="12">
        <v>3</v>
      </c>
      <c r="L408" s="12" t="s">
        <v>7</v>
      </c>
      <c r="M408" s="142"/>
      <c r="N408" s="142"/>
    </row>
    <row r="409" spans="1:14" s="3" customFormat="1" ht="46.5" customHeight="1" x14ac:dyDescent="0.15">
      <c r="A409" s="286"/>
      <c r="B409" s="287"/>
      <c r="C409" s="263"/>
      <c r="D409" s="45" t="s">
        <v>189</v>
      </c>
      <c r="E409" s="45" t="s">
        <v>190</v>
      </c>
      <c r="F409" s="45" t="s">
        <v>28</v>
      </c>
      <c r="G409" s="45" t="s">
        <v>192</v>
      </c>
      <c r="H409" s="45" t="s">
        <v>152</v>
      </c>
      <c r="I409" s="301"/>
      <c r="J409" s="40" t="s">
        <v>189</v>
      </c>
      <c r="K409" s="45" t="s">
        <v>28</v>
      </c>
      <c r="L409" s="45" t="s">
        <v>152</v>
      </c>
      <c r="M409" s="142"/>
      <c r="N409" s="142"/>
    </row>
    <row r="410" spans="1:14" s="4" customFormat="1" ht="15" customHeight="1" x14ac:dyDescent="0.15">
      <c r="A410" s="268" t="s">
        <v>218</v>
      </c>
      <c r="B410" s="293" t="s">
        <v>262</v>
      </c>
      <c r="C410" s="227" t="s">
        <v>326</v>
      </c>
      <c r="D410" s="74">
        <v>513</v>
      </c>
      <c r="E410" s="74">
        <v>804</v>
      </c>
      <c r="F410" s="74">
        <v>346</v>
      </c>
      <c r="G410" s="88">
        <v>42</v>
      </c>
      <c r="H410" s="74">
        <v>28</v>
      </c>
      <c r="I410" s="125">
        <v>45</v>
      </c>
      <c r="J410" s="92">
        <f t="shared" ref="J410:J415" si="147">+D410+E410</f>
        <v>1317</v>
      </c>
      <c r="K410" s="74">
        <f t="shared" ref="K410:K415" si="148">+F410</f>
        <v>346</v>
      </c>
      <c r="L410" s="74">
        <f>+G410+H410</f>
        <v>70</v>
      </c>
      <c r="M410" s="170"/>
      <c r="N410" s="170"/>
    </row>
    <row r="411" spans="1:14" s="3" customFormat="1" ht="15" customHeight="1" x14ac:dyDescent="0.15">
      <c r="A411" s="269"/>
      <c r="B411" s="293"/>
      <c r="C411" s="228"/>
      <c r="D411" s="75">
        <f>+D410/SUM($D410:$I410)*100</f>
        <v>28.852643419572555</v>
      </c>
      <c r="E411" s="75">
        <f t="shared" ref="E411:H411" si="149">+E410/SUM($D410:$I410)*100</f>
        <v>45.219347581552306</v>
      </c>
      <c r="F411" s="75">
        <f t="shared" si="149"/>
        <v>19.460067491563553</v>
      </c>
      <c r="G411" s="110">
        <f t="shared" si="149"/>
        <v>2.3622047244094486</v>
      </c>
      <c r="H411" s="75">
        <f t="shared" si="149"/>
        <v>1.5748031496062991</v>
      </c>
      <c r="I411" s="126">
        <f>+I410/SUM($D410:$I410)*100</f>
        <v>2.5309336332958381</v>
      </c>
      <c r="J411" s="137">
        <f>+D411+E411</f>
        <v>74.071991001124857</v>
      </c>
      <c r="K411" s="75">
        <f t="shared" si="148"/>
        <v>19.460067491563553</v>
      </c>
      <c r="L411" s="75">
        <f>+G411+H411</f>
        <v>3.9370078740157477</v>
      </c>
      <c r="M411" s="142"/>
      <c r="N411" s="142"/>
    </row>
    <row r="412" spans="1:14" s="4" customFormat="1" ht="15" customHeight="1" x14ac:dyDescent="0.15">
      <c r="A412" s="269"/>
      <c r="B412" s="293"/>
      <c r="C412" s="227" t="s">
        <v>223</v>
      </c>
      <c r="D412" s="74">
        <v>609</v>
      </c>
      <c r="E412" s="74">
        <v>848</v>
      </c>
      <c r="F412" s="74">
        <v>339</v>
      </c>
      <c r="G412" s="88">
        <v>45</v>
      </c>
      <c r="H412" s="74">
        <v>17</v>
      </c>
      <c r="I412" s="125">
        <v>25</v>
      </c>
      <c r="J412" s="92">
        <f t="shared" si="147"/>
        <v>1457</v>
      </c>
      <c r="K412" s="74">
        <f t="shared" si="148"/>
        <v>339</v>
      </c>
      <c r="L412" s="74">
        <f t="shared" ref="L412:L415" si="150">+G412+H412</f>
        <v>62</v>
      </c>
      <c r="M412" s="170"/>
      <c r="N412" s="170"/>
    </row>
    <row r="413" spans="1:14" s="3" customFormat="1" ht="15" customHeight="1" x14ac:dyDescent="0.15">
      <c r="A413" s="269"/>
      <c r="B413" s="293"/>
      <c r="C413" s="228"/>
      <c r="D413" s="75">
        <f t="shared" ref="D413:I413" si="151">+D412/SUM($D412:$I412)*100</f>
        <v>32.342007434944236</v>
      </c>
      <c r="E413" s="75">
        <f t="shared" si="151"/>
        <v>45.034519383961765</v>
      </c>
      <c r="F413" s="75">
        <f t="shared" si="151"/>
        <v>18.003186404673393</v>
      </c>
      <c r="G413" s="110">
        <f t="shared" si="151"/>
        <v>2.3898035050451409</v>
      </c>
      <c r="H413" s="75">
        <f t="shared" si="151"/>
        <v>0.90281465746149758</v>
      </c>
      <c r="I413" s="126">
        <f t="shared" si="151"/>
        <v>1.3276686139139671</v>
      </c>
      <c r="J413" s="137">
        <f t="shared" si="147"/>
        <v>77.376526818906001</v>
      </c>
      <c r="K413" s="75">
        <f t="shared" si="148"/>
        <v>18.003186404673393</v>
      </c>
      <c r="L413" s="75">
        <f t="shared" si="150"/>
        <v>3.2926181625066384</v>
      </c>
      <c r="M413" s="142"/>
      <c r="N413" s="142"/>
    </row>
    <row r="414" spans="1:14" s="4" customFormat="1" ht="15" customHeight="1" x14ac:dyDescent="0.15">
      <c r="A414" s="269"/>
      <c r="B414" s="293"/>
      <c r="C414" s="275" t="s">
        <v>177</v>
      </c>
      <c r="D414" s="74">
        <v>537</v>
      </c>
      <c r="E414" s="74">
        <v>909</v>
      </c>
      <c r="F414" s="74">
        <v>375</v>
      </c>
      <c r="G414" s="88">
        <v>41</v>
      </c>
      <c r="H414" s="74">
        <v>37</v>
      </c>
      <c r="I414" s="125">
        <v>66</v>
      </c>
      <c r="J414" s="92">
        <f t="shared" si="147"/>
        <v>1446</v>
      </c>
      <c r="K414" s="74">
        <f t="shared" si="148"/>
        <v>375</v>
      </c>
      <c r="L414" s="74">
        <f t="shared" si="150"/>
        <v>78</v>
      </c>
      <c r="M414" s="170"/>
      <c r="N414" s="170"/>
    </row>
    <row r="415" spans="1:14" s="3" customFormat="1" ht="15" customHeight="1" x14ac:dyDescent="0.15">
      <c r="A415" s="269"/>
      <c r="B415" s="293"/>
      <c r="C415" s="276"/>
      <c r="D415" s="75">
        <f t="shared" ref="D415:I415" si="152">+D414/SUM($D414:$I414)*100</f>
        <v>27.328244274809162</v>
      </c>
      <c r="E415" s="75">
        <f t="shared" si="152"/>
        <v>46.259541984732827</v>
      </c>
      <c r="F415" s="75">
        <f t="shared" si="152"/>
        <v>19.083969465648856</v>
      </c>
      <c r="G415" s="110">
        <f t="shared" si="152"/>
        <v>2.0865139949109412</v>
      </c>
      <c r="H415" s="75">
        <f t="shared" si="152"/>
        <v>1.8829516539440201</v>
      </c>
      <c r="I415" s="126">
        <f t="shared" si="152"/>
        <v>3.3587786259541987</v>
      </c>
      <c r="J415" s="137">
        <f t="shared" si="147"/>
        <v>73.587786259541986</v>
      </c>
      <c r="K415" s="75">
        <f t="shared" si="148"/>
        <v>19.083969465648856</v>
      </c>
      <c r="L415" s="75">
        <f t="shared" si="150"/>
        <v>3.9694656488549613</v>
      </c>
      <c r="M415" s="142"/>
      <c r="N415" s="142"/>
    </row>
    <row r="416" spans="1:14" s="3" customFormat="1" ht="22.5" customHeight="1" x14ac:dyDescent="0.15">
      <c r="A416" s="35"/>
      <c r="B416" s="42"/>
      <c r="C416" s="14"/>
      <c r="D416" s="76"/>
      <c r="E416" s="76"/>
      <c r="F416" s="76"/>
      <c r="G416" s="76"/>
      <c r="H416" s="76"/>
      <c r="I416" s="76"/>
      <c r="J416" s="76"/>
      <c r="K416" s="76"/>
      <c r="L416" s="76"/>
      <c r="M416" s="142"/>
      <c r="N416" s="142"/>
    </row>
    <row r="417" spans="1:14" s="3" customFormat="1" ht="15" customHeight="1" x14ac:dyDescent="0.15">
      <c r="A417" s="259" t="s">
        <v>74</v>
      </c>
      <c r="B417" s="260"/>
      <c r="C417" s="227" t="s">
        <v>39</v>
      </c>
      <c r="D417" s="99">
        <v>1</v>
      </c>
      <c r="E417" s="99">
        <v>2</v>
      </c>
      <c r="F417" s="99">
        <v>3</v>
      </c>
      <c r="G417" s="99">
        <v>4</v>
      </c>
      <c r="H417" s="99">
        <v>5</v>
      </c>
      <c r="I417" s="399" t="s">
        <v>22</v>
      </c>
      <c r="J417" s="134" t="s">
        <v>4</v>
      </c>
      <c r="K417" s="12">
        <v>3</v>
      </c>
      <c r="L417" s="12" t="s">
        <v>7</v>
      </c>
      <c r="M417" s="142"/>
      <c r="N417" s="142"/>
    </row>
    <row r="418" spans="1:14" s="3" customFormat="1" ht="46.5" customHeight="1" x14ac:dyDescent="0.15">
      <c r="A418" s="286"/>
      <c r="B418" s="287"/>
      <c r="C418" s="228"/>
      <c r="D418" s="20" t="s">
        <v>127</v>
      </c>
      <c r="E418" s="20" t="s">
        <v>91</v>
      </c>
      <c r="F418" s="20" t="s">
        <v>28</v>
      </c>
      <c r="G418" s="20" t="s">
        <v>198</v>
      </c>
      <c r="H418" s="20" t="s">
        <v>281</v>
      </c>
      <c r="I418" s="399"/>
      <c r="J418" s="144" t="s">
        <v>94</v>
      </c>
      <c r="K418" s="22" t="s">
        <v>28</v>
      </c>
      <c r="L418" s="22" t="s">
        <v>281</v>
      </c>
      <c r="M418" s="142"/>
      <c r="N418" s="142"/>
    </row>
    <row r="419" spans="1:14" s="3" customFormat="1" ht="15" customHeight="1" x14ac:dyDescent="0.15">
      <c r="A419" s="273" t="s">
        <v>199</v>
      </c>
      <c r="B419" s="293" t="s">
        <v>227</v>
      </c>
      <c r="C419" s="227" t="s">
        <v>326</v>
      </c>
      <c r="D419" s="74">
        <v>810</v>
      </c>
      <c r="E419" s="74">
        <v>638</v>
      </c>
      <c r="F419" s="74">
        <v>264</v>
      </c>
      <c r="G419" s="88">
        <v>6</v>
      </c>
      <c r="H419" s="74">
        <v>10</v>
      </c>
      <c r="I419" s="125">
        <v>50</v>
      </c>
      <c r="J419" s="92">
        <f>+D419+E419</f>
        <v>1448</v>
      </c>
      <c r="K419" s="74">
        <f t="shared" ref="K419:K424" si="153">+F419</f>
        <v>264</v>
      </c>
      <c r="L419" s="74">
        <f t="shared" ref="L419:L424" si="154">+G419+H419</f>
        <v>16</v>
      </c>
      <c r="M419" s="142"/>
      <c r="N419" s="142"/>
    </row>
    <row r="420" spans="1:14" s="3" customFormat="1" ht="15" customHeight="1" x14ac:dyDescent="0.15">
      <c r="A420" s="273"/>
      <c r="B420" s="293"/>
      <c r="C420" s="228"/>
      <c r="D420" s="75">
        <f>+D419/SUM($D419:$I419)*100</f>
        <v>45.556805399325086</v>
      </c>
      <c r="E420" s="75">
        <f t="shared" ref="E420:G420" si="155">+E419/SUM($D419:$I419)*100</f>
        <v>35.883014623172102</v>
      </c>
      <c r="F420" s="75">
        <f t="shared" si="155"/>
        <v>14.848143982002249</v>
      </c>
      <c r="G420" s="110">
        <f t="shared" si="155"/>
        <v>0.33745781777277839</v>
      </c>
      <c r="H420" s="75">
        <f>+H419/SUM($D419:$I419)*100</f>
        <v>0.56242969628796402</v>
      </c>
      <c r="I420" s="126">
        <f>+I419/SUM($D419:$I419)*100</f>
        <v>2.8121484814398201</v>
      </c>
      <c r="J420" s="137">
        <f>+D420+E420</f>
        <v>81.439820022497187</v>
      </c>
      <c r="K420" s="75">
        <f t="shared" si="153"/>
        <v>14.848143982002249</v>
      </c>
      <c r="L420" s="75">
        <f t="shared" si="154"/>
        <v>0.89988751406074241</v>
      </c>
      <c r="M420" s="142"/>
      <c r="N420" s="142"/>
    </row>
    <row r="421" spans="1:14" s="3" customFormat="1" ht="15" customHeight="1" x14ac:dyDescent="0.15">
      <c r="A421" s="273"/>
      <c r="B421" s="293"/>
      <c r="C421" s="227" t="s">
        <v>223</v>
      </c>
      <c r="D421" s="74">
        <v>944</v>
      </c>
      <c r="E421" s="74">
        <v>635</v>
      </c>
      <c r="F421" s="74">
        <v>247</v>
      </c>
      <c r="G421" s="88">
        <v>17</v>
      </c>
      <c r="H421" s="74">
        <v>10</v>
      </c>
      <c r="I421" s="125">
        <v>30</v>
      </c>
      <c r="J421" s="92">
        <f t="shared" ref="J421:J424" si="156">+D421+E421</f>
        <v>1579</v>
      </c>
      <c r="K421" s="74">
        <f t="shared" si="153"/>
        <v>247</v>
      </c>
      <c r="L421" s="74">
        <f t="shared" si="154"/>
        <v>27</v>
      </c>
      <c r="M421" s="142"/>
      <c r="N421" s="142"/>
    </row>
    <row r="422" spans="1:14" s="3" customFormat="1" ht="15" customHeight="1" x14ac:dyDescent="0.15">
      <c r="A422" s="273"/>
      <c r="B422" s="293"/>
      <c r="C422" s="228"/>
      <c r="D422" s="75">
        <f t="shared" ref="D422:I422" si="157">+D421/SUM($D421:$I421)*100</f>
        <v>50.132766861391396</v>
      </c>
      <c r="E422" s="75">
        <f t="shared" si="157"/>
        <v>33.722782793414765</v>
      </c>
      <c r="F422" s="75">
        <f t="shared" si="157"/>
        <v>13.117365905469994</v>
      </c>
      <c r="G422" s="110">
        <f t="shared" si="157"/>
        <v>0.90281465746149758</v>
      </c>
      <c r="H422" s="75">
        <f t="shared" si="157"/>
        <v>0.53106744556558683</v>
      </c>
      <c r="I422" s="126">
        <f t="shared" si="157"/>
        <v>1.5932023366967605</v>
      </c>
      <c r="J422" s="137">
        <f t="shared" si="156"/>
        <v>83.855549654806168</v>
      </c>
      <c r="K422" s="75">
        <f t="shared" si="153"/>
        <v>13.117365905469994</v>
      </c>
      <c r="L422" s="75">
        <f t="shared" si="154"/>
        <v>1.4338821030270843</v>
      </c>
      <c r="M422" s="142"/>
      <c r="N422" s="142"/>
    </row>
    <row r="423" spans="1:14" s="3" customFormat="1" ht="15" customHeight="1" x14ac:dyDescent="0.15">
      <c r="A423" s="273"/>
      <c r="B423" s="293"/>
      <c r="C423" s="275" t="s">
        <v>177</v>
      </c>
      <c r="D423" s="74">
        <v>941</v>
      </c>
      <c r="E423" s="74">
        <v>612</v>
      </c>
      <c r="F423" s="74">
        <v>285</v>
      </c>
      <c r="G423" s="88">
        <v>23</v>
      </c>
      <c r="H423" s="74">
        <v>20</v>
      </c>
      <c r="I423" s="125">
        <v>84</v>
      </c>
      <c r="J423" s="92">
        <f t="shared" si="156"/>
        <v>1553</v>
      </c>
      <c r="K423" s="74">
        <f t="shared" si="153"/>
        <v>285</v>
      </c>
      <c r="L423" s="74">
        <f t="shared" si="154"/>
        <v>43</v>
      </c>
      <c r="M423" s="142"/>
      <c r="N423" s="142"/>
    </row>
    <row r="424" spans="1:14" s="3" customFormat="1" ht="15" customHeight="1" x14ac:dyDescent="0.15">
      <c r="A424" s="273"/>
      <c r="B424" s="293"/>
      <c r="C424" s="276"/>
      <c r="D424" s="75">
        <f t="shared" ref="D424:I424" si="158">+D423/SUM($D423:$I423)*100</f>
        <v>47.888040712468197</v>
      </c>
      <c r="E424" s="75">
        <f t="shared" si="158"/>
        <v>31.145038167938932</v>
      </c>
      <c r="F424" s="75">
        <f t="shared" si="158"/>
        <v>14.503816793893129</v>
      </c>
      <c r="G424" s="110">
        <f t="shared" si="158"/>
        <v>1.1704834605597965</v>
      </c>
      <c r="H424" s="75">
        <f t="shared" si="158"/>
        <v>1.0178117048346056</v>
      </c>
      <c r="I424" s="126">
        <f t="shared" si="158"/>
        <v>4.2748091603053435</v>
      </c>
      <c r="J424" s="137">
        <f t="shared" si="156"/>
        <v>79.033078880407132</v>
      </c>
      <c r="K424" s="75">
        <f t="shared" si="153"/>
        <v>14.503816793893129</v>
      </c>
      <c r="L424" s="75">
        <f t="shared" si="154"/>
        <v>2.1882951653944023</v>
      </c>
      <c r="M424" s="142"/>
      <c r="N424" s="142"/>
    </row>
    <row r="425" spans="1:14" s="5" customFormat="1" ht="22.5" customHeight="1" x14ac:dyDescent="0.15">
      <c r="A425" s="26"/>
      <c r="B425" s="47"/>
      <c r="C425" s="18"/>
      <c r="D425" s="79"/>
      <c r="E425" s="79"/>
      <c r="F425" s="79"/>
      <c r="G425" s="79"/>
      <c r="H425" s="79"/>
      <c r="I425" s="79"/>
      <c r="J425" s="79"/>
      <c r="K425" s="79"/>
      <c r="L425" s="79"/>
      <c r="M425" s="171"/>
      <c r="N425" s="171"/>
    </row>
    <row r="426" spans="1:14" s="3" customFormat="1" ht="15" customHeight="1" x14ac:dyDescent="0.15">
      <c r="A426" s="259" t="s">
        <v>74</v>
      </c>
      <c r="B426" s="260"/>
      <c r="C426" s="227" t="s">
        <v>39</v>
      </c>
      <c r="D426" s="12">
        <v>1</v>
      </c>
      <c r="E426" s="12">
        <v>2</v>
      </c>
      <c r="F426" s="12">
        <v>3</v>
      </c>
      <c r="G426" s="12">
        <v>4</v>
      </c>
      <c r="H426" s="12">
        <v>5</v>
      </c>
      <c r="I426" s="288" t="s">
        <v>22</v>
      </c>
      <c r="J426" s="155" t="s">
        <v>4</v>
      </c>
      <c r="K426" s="12">
        <v>3</v>
      </c>
      <c r="L426" s="12" t="s">
        <v>7</v>
      </c>
      <c r="M426" s="142"/>
      <c r="N426" s="142"/>
    </row>
    <row r="427" spans="1:14" s="3" customFormat="1" ht="32.1" customHeight="1" x14ac:dyDescent="0.15">
      <c r="A427" s="286"/>
      <c r="B427" s="287"/>
      <c r="C427" s="263"/>
      <c r="D427" s="22" t="s">
        <v>195</v>
      </c>
      <c r="E427" s="22" t="s">
        <v>196</v>
      </c>
      <c r="F427" s="22" t="s">
        <v>28</v>
      </c>
      <c r="G427" s="22" t="s">
        <v>221</v>
      </c>
      <c r="H427" s="22" t="s">
        <v>90</v>
      </c>
      <c r="I427" s="301"/>
      <c r="J427" s="144" t="s">
        <v>34</v>
      </c>
      <c r="K427" s="22" t="s">
        <v>28</v>
      </c>
      <c r="L427" s="22" t="s">
        <v>20</v>
      </c>
      <c r="M427" s="142"/>
      <c r="N427" s="142"/>
    </row>
    <row r="428" spans="1:14" s="3" customFormat="1" ht="15" customHeight="1" x14ac:dyDescent="0.15">
      <c r="A428" s="373" t="s">
        <v>194</v>
      </c>
      <c r="B428" s="270" t="s">
        <v>263</v>
      </c>
      <c r="C428" s="227" t="s">
        <v>326</v>
      </c>
      <c r="D428" s="72">
        <v>559</v>
      </c>
      <c r="E428" s="72">
        <v>782</v>
      </c>
      <c r="F428" s="72">
        <v>354</v>
      </c>
      <c r="G428" s="72">
        <v>23</v>
      </c>
      <c r="H428" s="72">
        <v>17</v>
      </c>
      <c r="I428" s="131">
        <v>43</v>
      </c>
      <c r="J428" s="92">
        <f t="shared" ref="J428:J433" si="159">+D428+E428</f>
        <v>1341</v>
      </c>
      <c r="K428" s="74">
        <f t="shared" ref="K428:K433" si="160">+F428</f>
        <v>354</v>
      </c>
      <c r="L428" s="74">
        <f>+G428+H428</f>
        <v>40</v>
      </c>
      <c r="M428" s="142"/>
      <c r="N428" s="142"/>
    </row>
    <row r="429" spans="1:14" s="3" customFormat="1" ht="15" customHeight="1" x14ac:dyDescent="0.15">
      <c r="A429" s="291"/>
      <c r="B429" s="271"/>
      <c r="C429" s="228"/>
      <c r="D429" s="75">
        <f>+D428/SUM($D428:$I428)*100</f>
        <v>31.439820022497187</v>
      </c>
      <c r="E429" s="75">
        <f t="shared" ref="E429:H429" si="161">+E428/SUM($D428:$I428)*100</f>
        <v>43.982002249718789</v>
      </c>
      <c r="F429" s="75">
        <f t="shared" si="161"/>
        <v>19.910011248593925</v>
      </c>
      <c r="G429" s="110">
        <f>+G428/SUM($D428:$I428)*100</f>
        <v>1.2935883014623173</v>
      </c>
      <c r="H429" s="75">
        <f t="shared" si="161"/>
        <v>0.95613048368953879</v>
      </c>
      <c r="I429" s="126">
        <f>+I428/SUM($D428:$I428)*100</f>
        <v>2.4184476940382451</v>
      </c>
      <c r="J429" s="137">
        <f t="shared" si="159"/>
        <v>75.421822272215977</v>
      </c>
      <c r="K429" s="75">
        <f t="shared" si="160"/>
        <v>19.910011248593925</v>
      </c>
      <c r="L429" s="75">
        <f>+G429+H429</f>
        <v>2.2497187851518561</v>
      </c>
      <c r="M429" s="142"/>
      <c r="N429" s="142"/>
    </row>
    <row r="430" spans="1:14" s="3" customFormat="1" ht="15" customHeight="1" x14ac:dyDescent="0.15">
      <c r="A430" s="291"/>
      <c r="B430" s="271"/>
      <c r="C430" s="227" t="s">
        <v>325</v>
      </c>
      <c r="D430" s="72">
        <v>689</v>
      </c>
      <c r="E430" s="72">
        <v>792</v>
      </c>
      <c r="F430" s="72">
        <v>334</v>
      </c>
      <c r="G430" s="72">
        <v>22</v>
      </c>
      <c r="H430" s="72">
        <v>16</v>
      </c>
      <c r="I430" s="131">
        <v>30</v>
      </c>
      <c r="J430" s="92">
        <f t="shared" si="159"/>
        <v>1481</v>
      </c>
      <c r="K430" s="74">
        <f t="shared" si="160"/>
        <v>334</v>
      </c>
      <c r="L430" s="74">
        <f t="shared" ref="L430:L433" si="162">+G430+H430</f>
        <v>38</v>
      </c>
      <c r="M430" s="142"/>
      <c r="N430" s="142"/>
    </row>
    <row r="431" spans="1:14" s="3" customFormat="1" ht="15" customHeight="1" x14ac:dyDescent="0.15">
      <c r="A431" s="291"/>
      <c r="B431" s="271"/>
      <c r="C431" s="228"/>
      <c r="D431" s="75">
        <f t="shared" ref="D431:I431" si="163">+D430/SUM($D430:$I430)*100</f>
        <v>36.590546999468934</v>
      </c>
      <c r="E431" s="75">
        <f t="shared" si="163"/>
        <v>42.06054168879448</v>
      </c>
      <c r="F431" s="75">
        <f t="shared" si="163"/>
        <v>17.737652681890602</v>
      </c>
      <c r="G431" s="110">
        <f t="shared" si="163"/>
        <v>1.1683483802442911</v>
      </c>
      <c r="H431" s="75">
        <f t="shared" si="163"/>
        <v>0.84970791290493886</v>
      </c>
      <c r="I431" s="126">
        <f t="shared" si="163"/>
        <v>1.5932023366967605</v>
      </c>
      <c r="J431" s="137">
        <f t="shared" si="159"/>
        <v>78.651088688263414</v>
      </c>
      <c r="K431" s="75">
        <f t="shared" si="160"/>
        <v>17.737652681890602</v>
      </c>
      <c r="L431" s="75">
        <f t="shared" si="162"/>
        <v>2.0180562931492299</v>
      </c>
      <c r="M431" s="142"/>
      <c r="N431" s="142"/>
    </row>
    <row r="432" spans="1:14" s="4" customFormat="1" ht="15" customHeight="1" x14ac:dyDescent="0.15">
      <c r="A432" s="291"/>
      <c r="B432" s="271"/>
      <c r="C432" s="227" t="s">
        <v>329</v>
      </c>
      <c r="D432" s="74">
        <v>524</v>
      </c>
      <c r="E432" s="74">
        <v>880</v>
      </c>
      <c r="F432" s="74">
        <v>431</v>
      </c>
      <c r="G432" s="88">
        <v>31</v>
      </c>
      <c r="H432" s="74">
        <v>16</v>
      </c>
      <c r="I432" s="125">
        <v>83</v>
      </c>
      <c r="J432" s="92">
        <f t="shared" si="159"/>
        <v>1404</v>
      </c>
      <c r="K432" s="74">
        <f t="shared" si="160"/>
        <v>431</v>
      </c>
      <c r="L432" s="74">
        <f t="shared" si="162"/>
        <v>47</v>
      </c>
      <c r="M432" s="170"/>
      <c r="N432" s="170"/>
    </row>
    <row r="433" spans="1:14" s="3" customFormat="1" ht="15" customHeight="1" x14ac:dyDescent="0.15">
      <c r="A433" s="292"/>
      <c r="B433" s="272"/>
      <c r="C433" s="228"/>
      <c r="D433" s="75">
        <f t="shared" ref="D433:I433" si="164">+D432/SUM($D432:$I432)*100</f>
        <v>26.666666666666668</v>
      </c>
      <c r="E433" s="75">
        <f t="shared" si="164"/>
        <v>44.783715012722645</v>
      </c>
      <c r="F433" s="75">
        <f t="shared" si="164"/>
        <v>21.933842239185751</v>
      </c>
      <c r="G433" s="110">
        <f t="shared" si="164"/>
        <v>1.5776081424936386</v>
      </c>
      <c r="H433" s="75">
        <f t="shared" si="164"/>
        <v>0.81424936386768443</v>
      </c>
      <c r="I433" s="126">
        <f t="shared" si="164"/>
        <v>4.2239185750636139</v>
      </c>
      <c r="J433" s="137">
        <f t="shared" si="159"/>
        <v>71.450381679389309</v>
      </c>
      <c r="K433" s="75">
        <f t="shared" si="160"/>
        <v>21.933842239185751</v>
      </c>
      <c r="L433" s="75">
        <f t="shared" si="162"/>
        <v>2.391857506361323</v>
      </c>
      <c r="M433" s="142"/>
      <c r="N433" s="142"/>
    </row>
    <row r="434" spans="1:14" s="3" customFormat="1" ht="22.5" customHeight="1" x14ac:dyDescent="0.15">
      <c r="A434" s="36"/>
      <c r="B434" s="54"/>
      <c r="C434" s="63"/>
      <c r="D434" s="94"/>
      <c r="E434" s="94"/>
      <c r="F434" s="94"/>
      <c r="G434" s="94"/>
      <c r="H434" s="97"/>
      <c r="I434" s="97"/>
      <c r="J434" s="97"/>
      <c r="K434" s="97"/>
      <c r="L434" s="97"/>
      <c r="M434" s="142"/>
      <c r="N434" s="142"/>
    </row>
    <row r="435" spans="1:14" s="2" customFormat="1" ht="24" customHeight="1" x14ac:dyDescent="0.15">
      <c r="A435" s="302" t="s">
        <v>297</v>
      </c>
      <c r="B435" s="302"/>
      <c r="C435" s="302"/>
      <c r="D435" s="302"/>
      <c r="E435" s="302"/>
      <c r="F435" s="302"/>
      <c r="G435" s="283"/>
      <c r="H435" s="283"/>
      <c r="I435" s="283"/>
      <c r="J435" s="283"/>
      <c r="K435" s="283"/>
      <c r="L435" s="283"/>
      <c r="M435" s="169"/>
      <c r="N435" s="169"/>
    </row>
    <row r="436" spans="1:14" s="3" customFormat="1" ht="15" customHeight="1" x14ac:dyDescent="0.15">
      <c r="A436" s="259" t="s">
        <v>74</v>
      </c>
      <c r="B436" s="260"/>
      <c r="C436" s="227" t="s">
        <v>39</v>
      </c>
      <c r="D436" s="12">
        <v>1</v>
      </c>
      <c r="E436" s="12">
        <v>2</v>
      </c>
      <c r="F436" s="12">
        <v>3</v>
      </c>
      <c r="G436" s="12">
        <v>4</v>
      </c>
      <c r="H436" s="12">
        <v>5</v>
      </c>
      <c r="I436" s="288" t="s">
        <v>22</v>
      </c>
      <c r="J436" s="134" t="s">
        <v>4</v>
      </c>
      <c r="K436" s="12">
        <v>3</v>
      </c>
      <c r="L436" s="12" t="s">
        <v>7</v>
      </c>
      <c r="M436" s="142"/>
      <c r="N436" s="142"/>
    </row>
    <row r="437" spans="1:14" s="3" customFormat="1" ht="32.1" customHeight="1" x14ac:dyDescent="0.15">
      <c r="A437" s="286"/>
      <c r="B437" s="287"/>
      <c r="C437" s="228"/>
      <c r="D437" s="46" t="s">
        <v>14</v>
      </c>
      <c r="E437" s="46" t="s">
        <v>10</v>
      </c>
      <c r="F437" s="46" t="s">
        <v>28</v>
      </c>
      <c r="G437" s="46" t="s">
        <v>11</v>
      </c>
      <c r="H437" s="46" t="s">
        <v>123</v>
      </c>
      <c r="I437" s="301"/>
      <c r="J437" s="41" t="s">
        <v>24</v>
      </c>
      <c r="K437" s="46" t="s">
        <v>28</v>
      </c>
      <c r="L437" s="46" t="s">
        <v>15</v>
      </c>
      <c r="M437" s="142"/>
      <c r="N437" s="142"/>
    </row>
    <row r="438" spans="1:14" s="8" customFormat="1" ht="15" customHeight="1" x14ac:dyDescent="0.15">
      <c r="A438" s="269" t="s">
        <v>43</v>
      </c>
      <c r="B438" s="293" t="s">
        <v>120</v>
      </c>
      <c r="C438" s="227" t="s">
        <v>326</v>
      </c>
      <c r="D438" s="74">
        <v>115</v>
      </c>
      <c r="E438" s="74">
        <v>494</v>
      </c>
      <c r="F438" s="74">
        <v>854</v>
      </c>
      <c r="G438" s="88">
        <v>150</v>
      </c>
      <c r="H438" s="74">
        <v>115</v>
      </c>
      <c r="I438" s="125">
        <v>50</v>
      </c>
      <c r="J438" s="92">
        <f>+D438+E438</f>
        <v>609</v>
      </c>
      <c r="K438" s="74">
        <f t="shared" ref="K438:K443" si="165">+F438</f>
        <v>854</v>
      </c>
      <c r="L438" s="74">
        <f t="shared" ref="L438:L443" si="166">+G438+H438</f>
        <v>265</v>
      </c>
      <c r="M438" s="174"/>
      <c r="N438" s="174"/>
    </row>
    <row r="439" spans="1:14" s="7" customFormat="1" ht="15" customHeight="1" x14ac:dyDescent="0.15">
      <c r="A439" s="269"/>
      <c r="B439" s="293"/>
      <c r="C439" s="228"/>
      <c r="D439" s="75">
        <f>+D438/SUM($D438:$I438)*100</f>
        <v>6.4679415073115862</v>
      </c>
      <c r="E439" s="75">
        <f t="shared" ref="E439:H439" si="167">+E438/SUM($D438:$I438)*100</f>
        <v>27.784026996625421</v>
      </c>
      <c r="F439" s="75">
        <f t="shared" si="167"/>
        <v>48.031496062992126</v>
      </c>
      <c r="G439" s="110">
        <f>+G438/SUM($D438:$I438)*100</f>
        <v>8.4364454443194603</v>
      </c>
      <c r="H439" s="75">
        <f t="shared" si="167"/>
        <v>6.4679415073115862</v>
      </c>
      <c r="I439" s="126">
        <f>+I438/SUM($D438:$I438)*100</f>
        <v>2.8121484814398201</v>
      </c>
      <c r="J439" s="137">
        <f>+D439+E439</f>
        <v>34.251968503937007</v>
      </c>
      <c r="K439" s="75">
        <f t="shared" si="165"/>
        <v>48.031496062992126</v>
      </c>
      <c r="L439" s="75">
        <f t="shared" si="166"/>
        <v>14.904386951631047</v>
      </c>
      <c r="M439" s="167"/>
      <c r="N439" s="167"/>
    </row>
    <row r="440" spans="1:14" s="8" customFormat="1" ht="15" customHeight="1" x14ac:dyDescent="0.15">
      <c r="A440" s="269"/>
      <c r="B440" s="293"/>
      <c r="C440" s="227" t="s">
        <v>223</v>
      </c>
      <c r="D440" s="74">
        <v>164</v>
      </c>
      <c r="E440" s="74">
        <v>560</v>
      </c>
      <c r="F440" s="74">
        <v>851</v>
      </c>
      <c r="G440" s="88">
        <v>160</v>
      </c>
      <c r="H440" s="74">
        <v>117</v>
      </c>
      <c r="I440" s="125">
        <v>31</v>
      </c>
      <c r="J440" s="92">
        <f t="shared" ref="J440:J443" si="168">+D440+E440</f>
        <v>724</v>
      </c>
      <c r="K440" s="74">
        <f t="shared" si="165"/>
        <v>851</v>
      </c>
      <c r="L440" s="74">
        <f t="shared" si="166"/>
        <v>277</v>
      </c>
      <c r="M440" s="174"/>
      <c r="N440" s="174"/>
    </row>
    <row r="441" spans="1:14" s="7" customFormat="1" ht="15" customHeight="1" x14ac:dyDescent="0.15">
      <c r="A441" s="269"/>
      <c r="B441" s="293"/>
      <c r="C441" s="228"/>
      <c r="D441" s="75">
        <f t="shared" ref="D441:I441" si="169">+D440/SUM($D440:$I440)*100</f>
        <v>8.7095061072756241</v>
      </c>
      <c r="E441" s="75">
        <f t="shared" si="169"/>
        <v>29.739776951672862</v>
      </c>
      <c r="F441" s="75">
        <f t="shared" si="169"/>
        <v>45.19383961763144</v>
      </c>
      <c r="G441" s="110">
        <f t="shared" si="169"/>
        <v>8.4970791290493892</v>
      </c>
      <c r="H441" s="75">
        <f t="shared" si="169"/>
        <v>6.2134891131173662</v>
      </c>
      <c r="I441" s="126">
        <f t="shared" si="169"/>
        <v>1.6463090812533192</v>
      </c>
      <c r="J441" s="137">
        <f t="shared" si="168"/>
        <v>38.449283058948488</v>
      </c>
      <c r="K441" s="75">
        <f t="shared" si="165"/>
        <v>45.19383961763144</v>
      </c>
      <c r="L441" s="75">
        <f t="shared" si="166"/>
        <v>14.710568242166755</v>
      </c>
      <c r="M441" s="167"/>
      <c r="N441" s="167"/>
    </row>
    <row r="442" spans="1:14" s="8" customFormat="1" ht="15" customHeight="1" x14ac:dyDescent="0.15">
      <c r="A442" s="269"/>
      <c r="B442" s="293"/>
      <c r="C442" s="275" t="s">
        <v>177</v>
      </c>
      <c r="D442" s="74">
        <v>130</v>
      </c>
      <c r="E442" s="74">
        <v>550</v>
      </c>
      <c r="F442" s="74">
        <v>896</v>
      </c>
      <c r="G442" s="88">
        <v>148</v>
      </c>
      <c r="H442" s="74">
        <v>162</v>
      </c>
      <c r="I442" s="125">
        <v>79</v>
      </c>
      <c r="J442" s="92">
        <f t="shared" si="168"/>
        <v>680</v>
      </c>
      <c r="K442" s="74">
        <f t="shared" si="165"/>
        <v>896</v>
      </c>
      <c r="L442" s="74">
        <f t="shared" si="166"/>
        <v>310</v>
      </c>
      <c r="M442" s="174"/>
      <c r="N442" s="174"/>
    </row>
    <row r="443" spans="1:14" s="7" customFormat="1" ht="15" customHeight="1" x14ac:dyDescent="0.15">
      <c r="A443" s="269"/>
      <c r="B443" s="293"/>
      <c r="C443" s="276"/>
      <c r="D443" s="75">
        <f t="shared" ref="D443:I443" si="170">+D442/SUM($D442:$I442)*100</f>
        <v>6.6157760814249356</v>
      </c>
      <c r="E443" s="75">
        <f t="shared" si="170"/>
        <v>27.989821882951656</v>
      </c>
      <c r="F443" s="75">
        <f t="shared" si="170"/>
        <v>45.597964376590333</v>
      </c>
      <c r="G443" s="110">
        <f t="shared" si="170"/>
        <v>7.5318066157760803</v>
      </c>
      <c r="H443" s="75">
        <f t="shared" si="170"/>
        <v>8.2442748091603058</v>
      </c>
      <c r="I443" s="126">
        <f t="shared" si="170"/>
        <v>4.0203562340966918</v>
      </c>
      <c r="J443" s="137">
        <f t="shared" si="168"/>
        <v>34.605597964376592</v>
      </c>
      <c r="K443" s="75">
        <f t="shared" si="165"/>
        <v>45.597964376590333</v>
      </c>
      <c r="L443" s="75">
        <f t="shared" si="166"/>
        <v>15.776081424936386</v>
      </c>
      <c r="M443" s="167"/>
      <c r="N443" s="167"/>
    </row>
    <row r="444" spans="1:14" s="10" customFormat="1" ht="22.5" customHeight="1" x14ac:dyDescent="0.15">
      <c r="A444" s="23"/>
      <c r="B444" s="47"/>
      <c r="C444" s="26"/>
      <c r="D444" s="101"/>
      <c r="E444" s="101"/>
      <c r="F444" s="101"/>
      <c r="G444" s="101"/>
      <c r="H444" s="101"/>
      <c r="I444" s="101"/>
      <c r="J444" s="101"/>
      <c r="K444" s="101"/>
      <c r="L444" s="101"/>
      <c r="M444" s="175"/>
      <c r="N444" s="175"/>
    </row>
    <row r="445" spans="1:14" s="7" customFormat="1" ht="15" customHeight="1" x14ac:dyDescent="0.15">
      <c r="A445" s="259" t="s">
        <v>74</v>
      </c>
      <c r="B445" s="260"/>
      <c r="C445" s="227" t="s">
        <v>39</v>
      </c>
      <c r="D445" s="99">
        <v>1</v>
      </c>
      <c r="E445" s="99">
        <v>2</v>
      </c>
      <c r="F445" s="99">
        <v>3</v>
      </c>
      <c r="G445" s="99">
        <v>4</v>
      </c>
      <c r="H445" s="266" t="s">
        <v>22</v>
      </c>
      <c r="I445" s="134" t="s">
        <v>4</v>
      </c>
      <c r="J445" s="12" t="s">
        <v>33</v>
      </c>
      <c r="K445" s="97"/>
      <c r="L445" s="97"/>
      <c r="M445" s="167"/>
      <c r="N445" s="167"/>
    </row>
    <row r="446" spans="1:14" s="7" customFormat="1" ht="32.1" customHeight="1" x14ac:dyDescent="0.15">
      <c r="A446" s="286"/>
      <c r="B446" s="287"/>
      <c r="C446" s="228"/>
      <c r="D446" s="28" t="s">
        <v>109</v>
      </c>
      <c r="E446" s="28" t="s">
        <v>111</v>
      </c>
      <c r="F446" s="28" t="s">
        <v>114</v>
      </c>
      <c r="G446" s="28" t="s">
        <v>116</v>
      </c>
      <c r="H446" s="329"/>
      <c r="I446" s="144" t="s">
        <v>118</v>
      </c>
      <c r="J446" s="22" t="s">
        <v>116</v>
      </c>
      <c r="K446" s="97"/>
      <c r="L446" s="97"/>
      <c r="M446" s="167"/>
      <c r="N446" s="167"/>
    </row>
    <row r="447" spans="1:14" s="8" customFormat="1" ht="15" customHeight="1" x14ac:dyDescent="0.15">
      <c r="A447" s="269" t="s">
        <v>49</v>
      </c>
      <c r="B447" s="293" t="s">
        <v>44</v>
      </c>
      <c r="C447" s="227" t="s">
        <v>326</v>
      </c>
      <c r="D447" s="74">
        <v>22</v>
      </c>
      <c r="E447" s="74">
        <v>89</v>
      </c>
      <c r="F447" s="74">
        <v>404</v>
      </c>
      <c r="G447" s="74">
        <v>1212</v>
      </c>
      <c r="H447" s="125">
        <v>51</v>
      </c>
      <c r="I447" s="226">
        <f>+D447+E447</f>
        <v>111</v>
      </c>
      <c r="J447" s="74">
        <f>+F447+G447</f>
        <v>1616</v>
      </c>
      <c r="K447" s="127"/>
      <c r="L447" s="127"/>
      <c r="M447" s="174"/>
      <c r="N447" s="174"/>
    </row>
    <row r="448" spans="1:14" s="7" customFormat="1" ht="15" customHeight="1" x14ac:dyDescent="0.15">
      <c r="A448" s="269"/>
      <c r="B448" s="293"/>
      <c r="C448" s="228"/>
      <c r="D448" s="75">
        <f>+D447/SUM($D447:$H447)*100</f>
        <v>1.2373453318335208</v>
      </c>
      <c r="E448" s="75">
        <f>+E447/SUM($D447:$H447)*100</f>
        <v>5.0056242969628792</v>
      </c>
      <c r="F448" s="75">
        <f>+F447/SUM($D447:$H447)*100</f>
        <v>22.722159730033745</v>
      </c>
      <c r="G448" s="75">
        <f>+G447/SUM($D447:$H447)*100</f>
        <v>68.166479190101242</v>
      </c>
      <c r="H448" s="126">
        <f>+H447/SUM($D447:$H447)*100</f>
        <v>2.8683914510686166</v>
      </c>
      <c r="I448" s="146">
        <f>+D448+E448</f>
        <v>6.2429696287964003</v>
      </c>
      <c r="J448" s="75">
        <f>+F448+G448</f>
        <v>90.88863892013498</v>
      </c>
      <c r="K448" s="76"/>
      <c r="L448" s="76"/>
      <c r="M448" s="167"/>
      <c r="N448" s="167"/>
    </row>
    <row r="449" spans="1:14" s="8" customFormat="1" ht="15" customHeight="1" x14ac:dyDescent="0.15">
      <c r="A449" s="269"/>
      <c r="B449" s="293"/>
      <c r="C449" s="227" t="s">
        <v>223</v>
      </c>
      <c r="D449" s="74">
        <v>40</v>
      </c>
      <c r="E449" s="74">
        <v>110</v>
      </c>
      <c r="F449" s="74">
        <v>393</v>
      </c>
      <c r="G449" s="74">
        <v>1311</v>
      </c>
      <c r="H449" s="125">
        <v>29</v>
      </c>
      <c r="I449" s="145">
        <f t="shared" ref="I449:I452" si="171">+D449+E449</f>
        <v>150</v>
      </c>
      <c r="J449" s="74">
        <f t="shared" ref="J449:J452" si="172">+F449+G449</f>
        <v>1704</v>
      </c>
      <c r="K449" s="127"/>
      <c r="L449" s="127"/>
      <c r="M449" s="174"/>
      <c r="N449" s="174"/>
    </row>
    <row r="450" spans="1:14" s="7" customFormat="1" ht="15" customHeight="1" x14ac:dyDescent="0.15">
      <c r="A450" s="269"/>
      <c r="B450" s="293"/>
      <c r="C450" s="228"/>
      <c r="D450" s="75">
        <f>+D449/SUM($D449:$H449)*100</f>
        <v>2.1242697822623473</v>
      </c>
      <c r="E450" s="75">
        <f>+E449/SUM($D449:$H449)*100</f>
        <v>5.8417419012214555</v>
      </c>
      <c r="F450" s="75">
        <f>+F449/SUM($D449:$H449)*100</f>
        <v>20.870950610727562</v>
      </c>
      <c r="G450" s="75">
        <f>+G449/SUM($D449:$H449)*100</f>
        <v>69.622942113648435</v>
      </c>
      <c r="H450" s="126">
        <f>+H449/SUM($D449:$H449)*100</f>
        <v>1.5400955921402018</v>
      </c>
      <c r="I450" s="146">
        <f t="shared" si="171"/>
        <v>7.9660116834838028</v>
      </c>
      <c r="J450" s="75">
        <f t="shared" si="172"/>
        <v>90.493892724375996</v>
      </c>
      <c r="K450" s="76"/>
      <c r="L450" s="76"/>
      <c r="M450" s="167"/>
      <c r="N450" s="167"/>
    </row>
    <row r="451" spans="1:14" s="8" customFormat="1" ht="15" customHeight="1" x14ac:dyDescent="0.15">
      <c r="A451" s="269"/>
      <c r="B451" s="293"/>
      <c r="C451" s="275" t="s">
        <v>177</v>
      </c>
      <c r="D451" s="74">
        <v>38</v>
      </c>
      <c r="E451" s="74">
        <v>86</v>
      </c>
      <c r="F451" s="74">
        <v>395</v>
      </c>
      <c r="G451" s="74">
        <v>1324</v>
      </c>
      <c r="H451" s="125">
        <v>122</v>
      </c>
      <c r="I451" s="145">
        <f t="shared" si="171"/>
        <v>124</v>
      </c>
      <c r="J451" s="74">
        <f t="shared" si="172"/>
        <v>1719</v>
      </c>
      <c r="K451" s="127"/>
      <c r="L451" s="127"/>
      <c r="M451" s="174"/>
      <c r="N451" s="174"/>
    </row>
    <row r="452" spans="1:14" s="7" customFormat="1" ht="15" customHeight="1" x14ac:dyDescent="0.15">
      <c r="A452" s="269"/>
      <c r="B452" s="293"/>
      <c r="C452" s="276"/>
      <c r="D452" s="75">
        <f>+D451/SUM($D451:$H451)*100</f>
        <v>1.9338422391857506</v>
      </c>
      <c r="E452" s="75">
        <f>+E451/SUM($D451:$H451)*100</f>
        <v>4.3765903307888046</v>
      </c>
      <c r="F452" s="75">
        <f>+F451/SUM($D451:$H451)*100</f>
        <v>20.101781170483459</v>
      </c>
      <c r="G452" s="75">
        <f>+G451/SUM($D451:$H451)*100</f>
        <v>67.379134860050897</v>
      </c>
      <c r="H452" s="126">
        <f>+H451/SUM($D451:$H451)*100</f>
        <v>6.2086513994910941</v>
      </c>
      <c r="I452" s="137">
        <f t="shared" si="171"/>
        <v>6.3104325699745552</v>
      </c>
      <c r="J452" s="75">
        <f t="shared" si="172"/>
        <v>87.48091603053436</v>
      </c>
      <c r="K452" s="76"/>
      <c r="L452" s="76"/>
      <c r="M452" s="167"/>
      <c r="N452" s="167"/>
    </row>
    <row r="453" spans="1:14" s="7" customFormat="1" ht="22.5" customHeight="1" x14ac:dyDescent="0.15">
      <c r="A453" s="19"/>
      <c r="B453" s="42"/>
      <c r="C453" s="13"/>
      <c r="D453" s="97"/>
      <c r="E453" s="97"/>
      <c r="F453" s="97"/>
      <c r="G453" s="97"/>
      <c r="H453" s="97"/>
      <c r="I453" s="97"/>
      <c r="J453" s="97"/>
      <c r="K453" s="76"/>
      <c r="L453" s="76"/>
      <c r="M453" s="167"/>
      <c r="N453" s="167"/>
    </row>
    <row r="454" spans="1:14" s="3" customFormat="1" ht="15" customHeight="1" x14ac:dyDescent="0.15">
      <c r="A454" s="259" t="s">
        <v>74</v>
      </c>
      <c r="B454" s="260"/>
      <c r="C454" s="227" t="s">
        <v>39</v>
      </c>
      <c r="D454" s="12">
        <v>1</v>
      </c>
      <c r="E454" s="12">
        <v>2</v>
      </c>
      <c r="F454" s="12">
        <v>3</v>
      </c>
      <c r="G454" s="12">
        <v>4</v>
      </c>
      <c r="H454" s="12">
        <v>5</v>
      </c>
      <c r="I454" s="288" t="s">
        <v>22</v>
      </c>
      <c r="J454" s="155" t="s">
        <v>4</v>
      </c>
      <c r="K454" s="12">
        <v>3</v>
      </c>
      <c r="L454" s="12" t="s">
        <v>7</v>
      </c>
      <c r="M454" s="142"/>
      <c r="N454" s="142"/>
    </row>
    <row r="455" spans="1:14" s="3" customFormat="1" ht="32.1" customHeight="1" x14ac:dyDescent="0.15">
      <c r="A455" s="286"/>
      <c r="B455" s="287"/>
      <c r="C455" s="228"/>
      <c r="D455" s="46" t="s">
        <v>14</v>
      </c>
      <c r="E455" s="46" t="s">
        <v>10</v>
      </c>
      <c r="F455" s="46" t="s">
        <v>28</v>
      </c>
      <c r="G455" s="46" t="s">
        <v>11</v>
      </c>
      <c r="H455" s="46" t="s">
        <v>123</v>
      </c>
      <c r="I455" s="301"/>
      <c r="J455" s="41" t="s">
        <v>24</v>
      </c>
      <c r="K455" s="46" t="s">
        <v>28</v>
      </c>
      <c r="L455" s="46" t="s">
        <v>15</v>
      </c>
      <c r="M455" s="142"/>
      <c r="N455" s="142"/>
    </row>
    <row r="456" spans="1:14" s="8" customFormat="1" ht="15" customHeight="1" x14ac:dyDescent="0.15">
      <c r="A456" s="269" t="s">
        <v>186</v>
      </c>
      <c r="B456" s="303" t="s">
        <v>112</v>
      </c>
      <c r="C456" s="227" t="s">
        <v>326</v>
      </c>
      <c r="D456" s="74">
        <v>39</v>
      </c>
      <c r="E456" s="74">
        <v>212</v>
      </c>
      <c r="F456" s="74">
        <v>1094</v>
      </c>
      <c r="G456" s="88">
        <v>180</v>
      </c>
      <c r="H456" s="74">
        <v>190</v>
      </c>
      <c r="I456" s="125">
        <v>63</v>
      </c>
      <c r="J456" s="92">
        <f>+D456+E456</f>
        <v>251</v>
      </c>
      <c r="K456" s="74">
        <f t="shared" ref="K456:K461" si="173">+F456</f>
        <v>1094</v>
      </c>
      <c r="L456" s="74">
        <f>+G456+H456</f>
        <v>370</v>
      </c>
      <c r="M456" s="174"/>
      <c r="N456" s="174"/>
    </row>
    <row r="457" spans="1:14" s="7" customFormat="1" ht="15" customHeight="1" x14ac:dyDescent="0.15">
      <c r="A457" s="269"/>
      <c r="B457" s="304"/>
      <c r="C457" s="228"/>
      <c r="D457" s="75">
        <f>+D456/SUM($D456:$I456)*100</f>
        <v>2.1934758155230596</v>
      </c>
      <c r="E457" s="75">
        <f t="shared" ref="E457:H457" si="174">+E456/SUM($D456:$I456)*100</f>
        <v>11.923509561304838</v>
      </c>
      <c r="F457" s="75">
        <f>+F456/SUM($D456:$I456)*100</f>
        <v>61.529808773903262</v>
      </c>
      <c r="G457" s="110">
        <f t="shared" si="174"/>
        <v>10.123734533183352</v>
      </c>
      <c r="H457" s="75">
        <f t="shared" si="174"/>
        <v>10.686164229471316</v>
      </c>
      <c r="I457" s="126">
        <f>+I456/SUM($D456:$I456)*100</f>
        <v>3.5433070866141732</v>
      </c>
      <c r="J457" s="137">
        <f>+D457+E457</f>
        <v>14.116985376827898</v>
      </c>
      <c r="K457" s="75">
        <f t="shared" si="173"/>
        <v>61.529808773903262</v>
      </c>
      <c r="L457" s="75">
        <f>+G457+H457</f>
        <v>20.809898762654669</v>
      </c>
      <c r="M457" s="167"/>
      <c r="N457" s="167"/>
    </row>
    <row r="458" spans="1:14" s="8" customFormat="1" ht="15" customHeight="1" x14ac:dyDescent="0.15">
      <c r="A458" s="269"/>
      <c r="B458" s="304"/>
      <c r="C458" s="227" t="s">
        <v>223</v>
      </c>
      <c r="D458" s="74">
        <v>61</v>
      </c>
      <c r="E458" s="74">
        <v>222</v>
      </c>
      <c r="F458" s="74">
        <v>1093</v>
      </c>
      <c r="G458" s="88">
        <v>218</v>
      </c>
      <c r="H458" s="74">
        <v>239</v>
      </c>
      <c r="I458" s="125">
        <v>50</v>
      </c>
      <c r="J458" s="92">
        <f t="shared" ref="J458:J461" si="175">+D458+E458</f>
        <v>283</v>
      </c>
      <c r="K458" s="74">
        <f t="shared" si="173"/>
        <v>1093</v>
      </c>
      <c r="L458" s="74">
        <f t="shared" ref="L458:L461" si="176">+G458+H458</f>
        <v>457</v>
      </c>
      <c r="M458" s="174"/>
      <c r="N458" s="174"/>
    </row>
    <row r="459" spans="1:14" s="7" customFormat="1" ht="15" customHeight="1" x14ac:dyDescent="0.15">
      <c r="A459" s="269"/>
      <c r="B459" s="304"/>
      <c r="C459" s="228"/>
      <c r="D459" s="75">
        <f t="shared" ref="D459:I459" si="177">+D458/SUM($D458:$I458)*100</f>
        <v>3.2395114179500797</v>
      </c>
      <c r="E459" s="75">
        <f t="shared" si="177"/>
        <v>11.789697291556028</v>
      </c>
      <c r="F459" s="75">
        <f t="shared" si="177"/>
        <v>58.045671800318644</v>
      </c>
      <c r="G459" s="110">
        <f t="shared" si="177"/>
        <v>11.577270313329793</v>
      </c>
      <c r="H459" s="75">
        <f t="shared" si="177"/>
        <v>12.692511949017526</v>
      </c>
      <c r="I459" s="126">
        <f t="shared" si="177"/>
        <v>2.6553372278279341</v>
      </c>
      <c r="J459" s="137">
        <f t="shared" si="175"/>
        <v>15.029208709506108</v>
      </c>
      <c r="K459" s="75">
        <f t="shared" si="173"/>
        <v>58.045671800318644</v>
      </c>
      <c r="L459" s="75">
        <f t="shared" si="176"/>
        <v>24.26978226234732</v>
      </c>
      <c r="M459" s="167"/>
      <c r="N459" s="167"/>
    </row>
    <row r="460" spans="1:14" s="8" customFormat="1" ht="15" customHeight="1" x14ac:dyDescent="0.15">
      <c r="A460" s="269"/>
      <c r="B460" s="304"/>
      <c r="C460" s="275" t="s">
        <v>177</v>
      </c>
      <c r="D460" s="74">
        <v>42</v>
      </c>
      <c r="E460" s="74">
        <v>225</v>
      </c>
      <c r="F460" s="74">
        <v>1054</v>
      </c>
      <c r="G460" s="88">
        <v>231</v>
      </c>
      <c r="H460" s="74">
        <v>249</v>
      </c>
      <c r="I460" s="125">
        <v>164</v>
      </c>
      <c r="J460" s="92">
        <f t="shared" si="175"/>
        <v>267</v>
      </c>
      <c r="K460" s="74">
        <f t="shared" si="173"/>
        <v>1054</v>
      </c>
      <c r="L460" s="74">
        <f t="shared" si="176"/>
        <v>480</v>
      </c>
      <c r="M460" s="174"/>
      <c r="N460" s="174"/>
    </row>
    <row r="461" spans="1:14" s="7" customFormat="1" ht="15" customHeight="1" x14ac:dyDescent="0.15">
      <c r="A461" s="269"/>
      <c r="B461" s="305"/>
      <c r="C461" s="276"/>
      <c r="D461" s="75">
        <f t="shared" ref="D461:I461" si="178">+D460/SUM($D460:$I460)*100</f>
        <v>2.1374045801526718</v>
      </c>
      <c r="E461" s="75">
        <f t="shared" si="178"/>
        <v>11.450381679389313</v>
      </c>
      <c r="F461" s="75">
        <f t="shared" si="178"/>
        <v>53.638676844783717</v>
      </c>
      <c r="G461" s="110">
        <f t="shared" si="178"/>
        <v>11.755725190839694</v>
      </c>
      <c r="H461" s="75">
        <f t="shared" si="178"/>
        <v>12.67175572519084</v>
      </c>
      <c r="I461" s="126">
        <f t="shared" si="178"/>
        <v>8.346055979643765</v>
      </c>
      <c r="J461" s="137">
        <f t="shared" si="175"/>
        <v>13.587786259541986</v>
      </c>
      <c r="K461" s="75">
        <f t="shared" si="173"/>
        <v>53.638676844783717</v>
      </c>
      <c r="L461" s="75">
        <f t="shared" si="176"/>
        <v>24.427480916030532</v>
      </c>
      <c r="M461" s="167"/>
      <c r="N461" s="167"/>
    </row>
    <row r="462" spans="1:14" s="7" customFormat="1" ht="22.5" customHeight="1" x14ac:dyDescent="0.15">
      <c r="A462" s="37"/>
      <c r="B462" s="55"/>
      <c r="C462" s="67"/>
      <c r="D462" s="86"/>
      <c r="E462" s="86"/>
      <c r="F462" s="86"/>
      <c r="G462" s="117"/>
      <c r="H462" s="86"/>
      <c r="I462" s="86"/>
      <c r="J462" s="86"/>
      <c r="K462" s="86"/>
      <c r="L462" s="86"/>
      <c r="M462" s="167"/>
      <c r="N462" s="167"/>
    </row>
    <row r="463" spans="1:14" s="3" customFormat="1" ht="15" customHeight="1" x14ac:dyDescent="0.15">
      <c r="A463" s="259" t="s">
        <v>74</v>
      </c>
      <c r="B463" s="260"/>
      <c r="C463" s="227" t="s">
        <v>39</v>
      </c>
      <c r="D463" s="12">
        <v>1</v>
      </c>
      <c r="E463" s="12">
        <v>2</v>
      </c>
      <c r="F463" s="12">
        <v>3</v>
      </c>
      <c r="G463" s="12">
        <v>4</v>
      </c>
      <c r="H463" s="12">
        <v>5</v>
      </c>
      <c r="I463" s="288" t="s">
        <v>22</v>
      </c>
      <c r="J463" s="155" t="s">
        <v>4</v>
      </c>
      <c r="K463" s="12">
        <v>3</v>
      </c>
      <c r="L463" s="12" t="s">
        <v>7</v>
      </c>
      <c r="M463" s="142"/>
      <c r="N463" s="142"/>
    </row>
    <row r="464" spans="1:14" s="3" customFormat="1" ht="32.1" customHeight="1" x14ac:dyDescent="0.15">
      <c r="A464" s="286"/>
      <c r="B464" s="287"/>
      <c r="C464" s="263"/>
      <c r="D464" s="45" t="s">
        <v>34</v>
      </c>
      <c r="E464" s="45" t="s">
        <v>131</v>
      </c>
      <c r="F464" s="45" t="s">
        <v>28</v>
      </c>
      <c r="G464" s="45" t="s">
        <v>125</v>
      </c>
      <c r="H464" s="45" t="s">
        <v>20</v>
      </c>
      <c r="I464" s="301"/>
      <c r="J464" s="40" t="s">
        <v>34</v>
      </c>
      <c r="K464" s="45" t="s">
        <v>28</v>
      </c>
      <c r="L464" s="45" t="s">
        <v>20</v>
      </c>
      <c r="M464" s="142"/>
      <c r="N464" s="142"/>
    </row>
    <row r="465" spans="1:14" s="4" customFormat="1" ht="15" customHeight="1" x14ac:dyDescent="0.15">
      <c r="A465" s="269" t="s">
        <v>298</v>
      </c>
      <c r="B465" s="293" t="s">
        <v>300</v>
      </c>
      <c r="C465" s="227" t="s">
        <v>326</v>
      </c>
      <c r="D465" s="74">
        <v>158</v>
      </c>
      <c r="E465" s="74">
        <v>616</v>
      </c>
      <c r="F465" s="74">
        <v>839</v>
      </c>
      <c r="G465" s="88">
        <v>68</v>
      </c>
      <c r="H465" s="74">
        <v>44</v>
      </c>
      <c r="I465" s="125">
        <v>53</v>
      </c>
      <c r="J465" s="92">
        <f>+D465+E465</f>
        <v>774</v>
      </c>
      <c r="K465" s="74">
        <f t="shared" ref="K465:K470" si="179">+F465</f>
        <v>839</v>
      </c>
      <c r="L465" s="74">
        <f>+G465+H465</f>
        <v>112</v>
      </c>
      <c r="M465" s="170"/>
      <c r="N465" s="170"/>
    </row>
    <row r="466" spans="1:14" s="3" customFormat="1" ht="15" customHeight="1" x14ac:dyDescent="0.15">
      <c r="A466" s="269"/>
      <c r="B466" s="293"/>
      <c r="C466" s="228"/>
      <c r="D466" s="75">
        <f>+D465/SUM($D465:$I465)*100</f>
        <v>8.8863892013498322</v>
      </c>
      <c r="E466" s="75">
        <f t="shared" ref="E466:H466" si="180">+E465/SUM($D465:$I465)*100</f>
        <v>34.645669291338585</v>
      </c>
      <c r="F466" s="75">
        <f>+F465/SUM($D465:$I465)*100</f>
        <v>47.18785151856018</v>
      </c>
      <c r="G466" s="110">
        <f t="shared" si="180"/>
        <v>3.8245219347581552</v>
      </c>
      <c r="H466" s="75">
        <f t="shared" si="180"/>
        <v>2.4746906636670416</v>
      </c>
      <c r="I466" s="126">
        <f>+I465/SUM($D465:$I465)*100</f>
        <v>2.9808773903262096</v>
      </c>
      <c r="J466" s="137">
        <f>+D466+E466</f>
        <v>43.532058492688421</v>
      </c>
      <c r="K466" s="75">
        <f t="shared" si="179"/>
        <v>47.18785151856018</v>
      </c>
      <c r="L466" s="75">
        <f>+G466+H466</f>
        <v>6.2992125984251963</v>
      </c>
      <c r="M466" s="142"/>
      <c r="N466" s="142"/>
    </row>
    <row r="467" spans="1:14" s="4" customFormat="1" ht="15" customHeight="1" x14ac:dyDescent="0.15">
      <c r="A467" s="269"/>
      <c r="B467" s="293"/>
      <c r="C467" s="227" t="s">
        <v>223</v>
      </c>
      <c r="D467" s="74">
        <v>215</v>
      </c>
      <c r="E467" s="74">
        <v>718</v>
      </c>
      <c r="F467" s="74">
        <v>826</v>
      </c>
      <c r="G467" s="88">
        <v>62</v>
      </c>
      <c r="H467" s="74">
        <v>28</v>
      </c>
      <c r="I467" s="125">
        <v>34</v>
      </c>
      <c r="J467" s="92">
        <f t="shared" ref="J467:J470" si="181">+D467+E467</f>
        <v>933</v>
      </c>
      <c r="K467" s="74">
        <f t="shared" si="179"/>
        <v>826</v>
      </c>
      <c r="L467" s="74">
        <f t="shared" ref="L467:L470" si="182">+G467+H467</f>
        <v>90</v>
      </c>
      <c r="M467" s="170"/>
      <c r="N467" s="170"/>
    </row>
    <row r="468" spans="1:14" s="3" customFormat="1" ht="15" customHeight="1" x14ac:dyDescent="0.15">
      <c r="A468" s="269"/>
      <c r="B468" s="293"/>
      <c r="C468" s="228"/>
      <c r="D468" s="75">
        <f t="shared" ref="D468:I468" si="183">+D467/SUM($D467:$I467)*100</f>
        <v>11.417950079660116</v>
      </c>
      <c r="E468" s="75">
        <f t="shared" si="183"/>
        <v>38.130642591609131</v>
      </c>
      <c r="F468" s="75">
        <f t="shared" si="183"/>
        <v>43.866171003717476</v>
      </c>
      <c r="G468" s="110">
        <f t="shared" si="183"/>
        <v>3.2926181625066384</v>
      </c>
      <c r="H468" s="75">
        <f t="shared" si="183"/>
        <v>1.486988847583643</v>
      </c>
      <c r="I468" s="126">
        <f t="shared" si="183"/>
        <v>1.8056293149229952</v>
      </c>
      <c r="J468" s="137">
        <f t="shared" si="181"/>
        <v>49.548592671269247</v>
      </c>
      <c r="K468" s="75">
        <f t="shared" si="179"/>
        <v>43.866171003717476</v>
      </c>
      <c r="L468" s="75">
        <f t="shared" si="182"/>
        <v>4.779607010090281</v>
      </c>
      <c r="M468" s="142"/>
      <c r="N468" s="142"/>
    </row>
    <row r="469" spans="1:14" s="4" customFormat="1" ht="15" customHeight="1" x14ac:dyDescent="0.15">
      <c r="A469" s="269"/>
      <c r="B469" s="293"/>
      <c r="C469" s="275" t="s">
        <v>177</v>
      </c>
      <c r="D469" s="74">
        <v>219</v>
      </c>
      <c r="E469" s="74">
        <v>685</v>
      </c>
      <c r="F469" s="74">
        <v>822</v>
      </c>
      <c r="G469" s="88">
        <v>57</v>
      </c>
      <c r="H469" s="74">
        <v>49</v>
      </c>
      <c r="I469" s="125">
        <v>133</v>
      </c>
      <c r="J469" s="92">
        <f t="shared" si="181"/>
        <v>904</v>
      </c>
      <c r="K469" s="74">
        <f t="shared" si="179"/>
        <v>822</v>
      </c>
      <c r="L469" s="74">
        <f t="shared" si="182"/>
        <v>106</v>
      </c>
      <c r="M469" s="170"/>
      <c r="N469" s="170"/>
    </row>
    <row r="470" spans="1:14" s="3" customFormat="1" ht="15" customHeight="1" x14ac:dyDescent="0.15">
      <c r="A470" s="269"/>
      <c r="B470" s="293"/>
      <c r="C470" s="276"/>
      <c r="D470" s="75">
        <f t="shared" ref="D470:I470" si="184">+D469/SUM($D469:$I469)*100</f>
        <v>11.145038167938932</v>
      </c>
      <c r="E470" s="75">
        <f t="shared" si="184"/>
        <v>34.860050890585242</v>
      </c>
      <c r="F470" s="75">
        <f t="shared" si="184"/>
        <v>41.832061068702295</v>
      </c>
      <c r="G470" s="110">
        <f t="shared" si="184"/>
        <v>2.9007633587786259</v>
      </c>
      <c r="H470" s="75">
        <f t="shared" si="184"/>
        <v>2.4936386768447836</v>
      </c>
      <c r="I470" s="126">
        <f t="shared" si="184"/>
        <v>6.7684478371501271</v>
      </c>
      <c r="J470" s="137">
        <f t="shared" si="181"/>
        <v>46.005089058524177</v>
      </c>
      <c r="K470" s="75">
        <f t="shared" si="179"/>
        <v>41.832061068702295</v>
      </c>
      <c r="L470" s="75">
        <f t="shared" si="182"/>
        <v>5.3944020356234095</v>
      </c>
      <c r="M470" s="142"/>
      <c r="N470" s="142"/>
    </row>
    <row r="471" spans="1:14" s="3" customFormat="1" ht="21" customHeight="1" x14ac:dyDescent="0.15">
      <c r="A471" s="37"/>
      <c r="B471" s="55"/>
      <c r="C471" s="67"/>
      <c r="D471" s="86"/>
      <c r="E471" s="86"/>
      <c r="F471" s="86"/>
      <c r="G471" s="117"/>
      <c r="H471" s="86"/>
      <c r="I471" s="95"/>
      <c r="J471" s="95"/>
      <c r="K471" s="86"/>
      <c r="L471" s="86"/>
      <c r="M471" s="142"/>
      <c r="N471" s="142"/>
    </row>
    <row r="472" spans="1:14" s="3" customFormat="1" ht="1.5" customHeight="1" x14ac:dyDescent="0.15">
      <c r="A472" s="61"/>
      <c r="B472" s="50"/>
      <c r="C472" s="181"/>
      <c r="D472" s="182"/>
      <c r="E472" s="182"/>
      <c r="F472" s="182"/>
      <c r="G472" s="183"/>
      <c r="H472" s="182"/>
      <c r="I472" s="184"/>
      <c r="J472" s="184"/>
      <c r="K472" s="182"/>
      <c r="L472" s="182"/>
      <c r="M472" s="142"/>
      <c r="N472" s="142"/>
    </row>
    <row r="473" spans="1:14" s="3" customFormat="1" ht="32.25" customHeight="1" x14ac:dyDescent="0.15">
      <c r="A473" s="374" t="s">
        <v>74</v>
      </c>
      <c r="B473" s="375"/>
      <c r="C473" s="263" t="s">
        <v>39</v>
      </c>
      <c r="D473" s="352" t="s">
        <v>267</v>
      </c>
      <c r="E473" s="378" t="s">
        <v>238</v>
      </c>
      <c r="F473" s="352" t="s">
        <v>335</v>
      </c>
      <c r="G473" s="352" t="s">
        <v>78</v>
      </c>
      <c r="H473" s="352" t="s">
        <v>117</v>
      </c>
      <c r="I473" s="352" t="s">
        <v>134</v>
      </c>
      <c r="J473" s="352" t="s">
        <v>203</v>
      </c>
      <c r="K473" s="386" t="s">
        <v>334</v>
      </c>
      <c r="L473" s="352" t="s">
        <v>138</v>
      </c>
      <c r="M473" s="354"/>
    </row>
    <row r="474" spans="1:14" s="3" customFormat="1" ht="32.25" customHeight="1" x14ac:dyDescent="0.15">
      <c r="A474" s="376"/>
      <c r="B474" s="377"/>
      <c r="C474" s="228"/>
      <c r="D474" s="353"/>
      <c r="E474" s="379"/>
      <c r="F474" s="353"/>
      <c r="G474" s="353"/>
      <c r="H474" s="353"/>
      <c r="I474" s="353"/>
      <c r="J474" s="353"/>
      <c r="K474" s="387"/>
      <c r="L474" s="353"/>
      <c r="M474" s="354"/>
    </row>
    <row r="475" spans="1:14" s="3" customFormat="1" ht="15" customHeight="1" x14ac:dyDescent="0.15">
      <c r="A475" s="299" t="s">
        <v>299</v>
      </c>
      <c r="B475" s="300" t="s">
        <v>355</v>
      </c>
      <c r="C475" s="227" t="s">
        <v>326</v>
      </c>
      <c r="D475" s="88">
        <v>1257</v>
      </c>
      <c r="E475" s="103">
        <v>60</v>
      </c>
      <c r="F475" s="96">
        <v>181</v>
      </c>
      <c r="G475" s="96">
        <v>646</v>
      </c>
      <c r="H475" s="96">
        <v>187</v>
      </c>
      <c r="I475" s="102">
        <v>27</v>
      </c>
      <c r="J475" s="102">
        <v>45</v>
      </c>
      <c r="K475" s="224">
        <v>65</v>
      </c>
      <c r="L475" s="102">
        <v>619</v>
      </c>
      <c r="M475" s="176"/>
    </row>
    <row r="476" spans="1:14" s="3" customFormat="1" ht="15" customHeight="1" x14ac:dyDescent="0.15">
      <c r="A476" s="299"/>
      <c r="B476" s="300"/>
      <c r="C476" s="228"/>
      <c r="D476" s="75">
        <f>+D475/1737*100</f>
        <v>72.366148531951652</v>
      </c>
      <c r="E476" s="75">
        <f t="shared" ref="E476:K476" si="185">+E475/1737*100</f>
        <v>3.4542314335060449</v>
      </c>
      <c r="F476" s="75">
        <f t="shared" si="185"/>
        <v>10.420264824409903</v>
      </c>
      <c r="G476" s="75">
        <f t="shared" si="185"/>
        <v>37.190558434081751</v>
      </c>
      <c r="H476" s="75">
        <f t="shared" si="185"/>
        <v>10.765687967760506</v>
      </c>
      <c r="I476" s="75">
        <f t="shared" si="185"/>
        <v>1.5544041450777202</v>
      </c>
      <c r="J476" s="75">
        <f t="shared" si="185"/>
        <v>2.5906735751295336</v>
      </c>
      <c r="K476" s="75">
        <f t="shared" si="185"/>
        <v>3.742084052964882</v>
      </c>
      <c r="L476" s="75">
        <f>+L475/1737*100</f>
        <v>35.636154289004033</v>
      </c>
      <c r="M476" s="95"/>
    </row>
    <row r="477" spans="1:14" s="3" customFormat="1" ht="15" customHeight="1" x14ac:dyDescent="0.15">
      <c r="A477" s="299"/>
      <c r="B477" s="300"/>
      <c r="C477" s="227" t="s">
        <v>223</v>
      </c>
      <c r="D477" s="88">
        <v>1393</v>
      </c>
      <c r="E477" s="103">
        <v>77</v>
      </c>
      <c r="F477" s="96" t="s">
        <v>336</v>
      </c>
      <c r="G477" s="96">
        <v>774</v>
      </c>
      <c r="H477" s="96">
        <v>183</v>
      </c>
      <c r="I477" s="102">
        <v>34</v>
      </c>
      <c r="J477" s="102">
        <v>46</v>
      </c>
      <c r="K477" s="219" t="s">
        <v>336</v>
      </c>
      <c r="L477" s="102">
        <v>749</v>
      </c>
      <c r="M477" s="177"/>
    </row>
    <row r="478" spans="1:14" s="3" customFormat="1" ht="15" customHeight="1" x14ac:dyDescent="0.15">
      <c r="A478" s="299"/>
      <c r="B478" s="300"/>
      <c r="C478" s="228"/>
      <c r="D478" s="75">
        <f t="shared" ref="D478:E478" si="186">+D477/1860*100</f>
        <v>74.892473118279568</v>
      </c>
      <c r="E478" s="75">
        <f t="shared" si="186"/>
        <v>4.139784946236559</v>
      </c>
      <c r="F478" s="75" t="s">
        <v>336</v>
      </c>
      <c r="G478" s="75">
        <f>+G477/1860*100</f>
        <v>41.612903225806456</v>
      </c>
      <c r="H478" s="75">
        <f>+H477/1860*100</f>
        <v>9.8387096774193559</v>
      </c>
      <c r="I478" s="75">
        <f>+I477/1860*100</f>
        <v>1.827956989247312</v>
      </c>
      <c r="J478" s="75">
        <f>+J477/1860*100</f>
        <v>2.4731182795698925</v>
      </c>
      <c r="K478" s="220" t="s">
        <v>336</v>
      </c>
      <c r="L478" s="75">
        <f>+L477/1860*100</f>
        <v>40.268817204301079</v>
      </c>
      <c r="M478" s="177"/>
    </row>
    <row r="479" spans="1:14" s="3" customFormat="1" ht="15" customHeight="1" x14ac:dyDescent="0.15">
      <c r="A479" s="299"/>
      <c r="B479" s="300"/>
      <c r="C479" s="227" t="s">
        <v>177</v>
      </c>
      <c r="D479" s="380" t="s">
        <v>276</v>
      </c>
      <c r="E479" s="381"/>
      <c r="F479" s="381"/>
      <c r="G479" s="381"/>
      <c r="H479" s="381"/>
      <c r="I479" s="381"/>
      <c r="J479" s="381"/>
      <c r="K479" s="381"/>
      <c r="L479" s="382"/>
      <c r="M479" s="176"/>
    </row>
    <row r="480" spans="1:14" s="3" customFormat="1" ht="15" customHeight="1" x14ac:dyDescent="0.15">
      <c r="A480" s="299"/>
      <c r="B480" s="300"/>
      <c r="C480" s="228"/>
      <c r="D480" s="383"/>
      <c r="E480" s="384"/>
      <c r="F480" s="384"/>
      <c r="G480" s="384"/>
      <c r="H480" s="384"/>
      <c r="I480" s="384"/>
      <c r="J480" s="384"/>
      <c r="K480" s="384"/>
      <c r="L480" s="385"/>
      <c r="M480" s="95"/>
    </row>
    <row r="481" spans="1:14" s="3" customFormat="1" ht="31.5" customHeight="1" x14ac:dyDescent="0.15">
      <c r="A481" s="299"/>
      <c r="B481" s="300"/>
      <c r="C481" s="227" t="s">
        <v>39</v>
      </c>
      <c r="D481" s="352" t="s">
        <v>264</v>
      </c>
      <c r="E481" s="352" t="s">
        <v>265</v>
      </c>
      <c r="F481" s="351" t="s">
        <v>266</v>
      </c>
      <c r="G481" s="351" t="s">
        <v>250</v>
      </c>
      <c r="H481" s="351" t="s">
        <v>60</v>
      </c>
      <c r="I481" s="351" t="s">
        <v>222</v>
      </c>
      <c r="J481" s="351" t="s">
        <v>26</v>
      </c>
      <c r="K481" s="217"/>
      <c r="L481" s="217"/>
      <c r="M481" s="142"/>
    </row>
    <row r="482" spans="1:14" s="3" customFormat="1" ht="31.5" customHeight="1" x14ac:dyDescent="0.15">
      <c r="A482" s="299"/>
      <c r="B482" s="300"/>
      <c r="C482" s="228"/>
      <c r="D482" s="353"/>
      <c r="E482" s="353"/>
      <c r="F482" s="353"/>
      <c r="G482" s="353"/>
      <c r="H482" s="353"/>
      <c r="I482" s="353"/>
      <c r="J482" s="353"/>
      <c r="K482" s="218"/>
      <c r="L482" s="218"/>
      <c r="M482" s="142"/>
    </row>
    <row r="483" spans="1:14" s="3" customFormat="1" ht="15" customHeight="1" x14ac:dyDescent="0.15">
      <c r="A483" s="299"/>
      <c r="B483" s="300"/>
      <c r="C483" s="227" t="s">
        <v>326</v>
      </c>
      <c r="D483" s="102">
        <v>95</v>
      </c>
      <c r="E483" s="102">
        <v>51</v>
      </c>
      <c r="F483" s="102">
        <v>173</v>
      </c>
      <c r="G483" s="102">
        <v>410</v>
      </c>
      <c r="H483" s="102">
        <v>50</v>
      </c>
      <c r="I483" s="102">
        <v>123</v>
      </c>
      <c r="J483" s="102">
        <v>41</v>
      </c>
      <c r="K483" s="31"/>
      <c r="L483" s="31"/>
      <c r="M483" s="142"/>
    </row>
    <row r="484" spans="1:14" s="3" customFormat="1" ht="15" customHeight="1" x14ac:dyDescent="0.15">
      <c r="A484" s="299"/>
      <c r="B484" s="300"/>
      <c r="C484" s="228"/>
      <c r="D484" s="75">
        <f>+D483/1737*100</f>
        <v>5.4691997697179042</v>
      </c>
      <c r="E484" s="75">
        <f t="shared" ref="E484:I484" si="187">+E483/1737*100</f>
        <v>2.9360967184801381</v>
      </c>
      <c r="F484" s="75">
        <f t="shared" si="187"/>
        <v>9.9597006332757623</v>
      </c>
      <c r="G484" s="75">
        <f t="shared" si="187"/>
        <v>23.60391479562464</v>
      </c>
      <c r="H484" s="75">
        <f t="shared" si="187"/>
        <v>2.8785261945883707</v>
      </c>
      <c r="I484" s="75">
        <f t="shared" si="187"/>
        <v>7.081174438687392</v>
      </c>
      <c r="J484" s="75" t="s">
        <v>336</v>
      </c>
      <c r="K484" s="31"/>
      <c r="L484" s="31"/>
      <c r="M484" s="142"/>
    </row>
    <row r="485" spans="1:14" s="3" customFormat="1" ht="15" customHeight="1" x14ac:dyDescent="0.15">
      <c r="A485" s="299"/>
      <c r="B485" s="300"/>
      <c r="C485" s="227" t="s">
        <v>223</v>
      </c>
      <c r="D485" s="102">
        <v>131</v>
      </c>
      <c r="E485" s="102">
        <v>76</v>
      </c>
      <c r="F485" s="102">
        <v>186</v>
      </c>
      <c r="G485" s="102">
        <v>493</v>
      </c>
      <c r="H485" s="102">
        <v>63</v>
      </c>
      <c r="I485" s="102">
        <v>121</v>
      </c>
      <c r="J485" s="102">
        <v>23</v>
      </c>
      <c r="K485" s="31"/>
      <c r="L485" s="31"/>
      <c r="M485" s="142"/>
    </row>
    <row r="486" spans="1:14" s="3" customFormat="1" ht="15" customHeight="1" x14ac:dyDescent="0.15">
      <c r="A486" s="299"/>
      <c r="B486" s="300"/>
      <c r="C486" s="228"/>
      <c r="D486" s="75">
        <f t="shared" ref="D486:I486" si="188">+D485/1860*100</f>
        <v>7.043010752688172</v>
      </c>
      <c r="E486" s="75">
        <f t="shared" si="188"/>
        <v>4.086021505376344</v>
      </c>
      <c r="F486" s="75">
        <f t="shared" si="188"/>
        <v>10</v>
      </c>
      <c r="G486" s="75">
        <f t="shared" si="188"/>
        <v>26.505376344086024</v>
      </c>
      <c r="H486" s="75">
        <f t="shared" si="188"/>
        <v>3.3870967741935489</v>
      </c>
      <c r="I486" s="75">
        <f t="shared" si="188"/>
        <v>6.5053763440860211</v>
      </c>
      <c r="J486" s="75" t="s">
        <v>213</v>
      </c>
      <c r="K486" s="31"/>
      <c r="L486" s="31"/>
      <c r="M486" s="142"/>
    </row>
    <row r="487" spans="1:14" s="3" customFormat="1" ht="15" customHeight="1" x14ac:dyDescent="0.15">
      <c r="A487" s="299"/>
      <c r="B487" s="300"/>
      <c r="C487" s="227" t="s">
        <v>177</v>
      </c>
      <c r="D487" s="348" t="s">
        <v>327</v>
      </c>
      <c r="E487" s="388"/>
      <c r="F487" s="388"/>
      <c r="G487" s="388"/>
      <c r="H487" s="388"/>
      <c r="I487" s="388"/>
      <c r="J487" s="389"/>
      <c r="K487" s="31"/>
      <c r="L487" s="31"/>
      <c r="M487" s="142"/>
    </row>
    <row r="488" spans="1:14" s="3" customFormat="1" ht="15" customHeight="1" x14ac:dyDescent="0.15">
      <c r="A488" s="299"/>
      <c r="B488" s="300"/>
      <c r="C488" s="228"/>
      <c r="D488" s="350"/>
      <c r="E488" s="390"/>
      <c r="F488" s="390"/>
      <c r="G488" s="390"/>
      <c r="H488" s="390"/>
      <c r="I488" s="390"/>
      <c r="J488" s="391"/>
      <c r="K488" s="31"/>
      <c r="L488" s="31"/>
      <c r="M488" s="142"/>
    </row>
    <row r="489" spans="1:14" s="3" customFormat="1" ht="22.5" customHeight="1" x14ac:dyDescent="0.15">
      <c r="A489" s="38"/>
      <c r="B489" s="294" t="s">
        <v>351</v>
      </c>
      <c r="C489" s="294"/>
      <c r="D489" s="294"/>
      <c r="E489" s="294"/>
      <c r="F489" s="294"/>
      <c r="G489" s="294"/>
      <c r="H489" s="294"/>
      <c r="I489" s="294"/>
      <c r="J489" s="294"/>
      <c r="K489" s="294"/>
      <c r="L489" s="294"/>
      <c r="M489" s="142"/>
    </row>
    <row r="490" spans="1:14" s="7" customFormat="1" ht="22.5" customHeight="1" x14ac:dyDescent="0.15">
      <c r="A490" s="19"/>
      <c r="B490" s="42"/>
      <c r="C490" s="68"/>
      <c r="D490" s="81"/>
      <c r="E490" s="81"/>
      <c r="F490" s="81"/>
      <c r="G490" s="81"/>
      <c r="H490" s="81"/>
      <c r="I490" s="81"/>
      <c r="J490" s="81"/>
      <c r="K490" s="81"/>
      <c r="L490" s="81"/>
      <c r="M490" s="167"/>
      <c r="N490" s="167"/>
    </row>
    <row r="491" spans="1:14" s="3" customFormat="1" ht="15" customHeight="1" x14ac:dyDescent="0.15">
      <c r="A491" s="259" t="s">
        <v>74</v>
      </c>
      <c r="B491" s="260"/>
      <c r="C491" s="227" t="s">
        <v>39</v>
      </c>
      <c r="D491" s="12">
        <v>1</v>
      </c>
      <c r="E491" s="12">
        <v>2</v>
      </c>
      <c r="F491" s="12">
        <v>3</v>
      </c>
      <c r="G491" s="12">
        <v>4</v>
      </c>
      <c r="H491" s="12">
        <v>5</v>
      </c>
      <c r="I491" s="288" t="s">
        <v>22</v>
      </c>
      <c r="J491" s="134" t="s">
        <v>4</v>
      </c>
      <c r="K491" s="12">
        <v>3</v>
      </c>
      <c r="L491" s="12" t="s">
        <v>7</v>
      </c>
      <c r="M491" s="142"/>
      <c r="N491" s="142"/>
    </row>
    <row r="492" spans="1:14" s="3" customFormat="1" ht="32.1" customHeight="1" x14ac:dyDescent="0.15">
      <c r="A492" s="286"/>
      <c r="B492" s="287"/>
      <c r="C492" s="228"/>
      <c r="D492" s="46" t="s">
        <v>14</v>
      </c>
      <c r="E492" s="46" t="s">
        <v>10</v>
      </c>
      <c r="F492" s="46" t="s">
        <v>28</v>
      </c>
      <c r="G492" s="46" t="s">
        <v>11</v>
      </c>
      <c r="H492" s="46" t="s">
        <v>123</v>
      </c>
      <c r="I492" s="301"/>
      <c r="J492" s="41" t="s">
        <v>24</v>
      </c>
      <c r="K492" s="46" t="s">
        <v>28</v>
      </c>
      <c r="L492" s="46" t="s">
        <v>15</v>
      </c>
      <c r="M492" s="142"/>
      <c r="N492" s="142"/>
    </row>
    <row r="493" spans="1:14" s="3" customFormat="1" ht="15" customHeight="1" x14ac:dyDescent="0.15">
      <c r="A493" s="273" t="s">
        <v>268</v>
      </c>
      <c r="B493" s="293" t="s">
        <v>87</v>
      </c>
      <c r="C493" s="227" t="s">
        <v>326</v>
      </c>
      <c r="D493" s="74">
        <v>381</v>
      </c>
      <c r="E493" s="74">
        <v>716</v>
      </c>
      <c r="F493" s="74">
        <v>499</v>
      </c>
      <c r="G493" s="88">
        <v>51</v>
      </c>
      <c r="H493" s="74">
        <v>84</v>
      </c>
      <c r="I493" s="125">
        <v>47</v>
      </c>
      <c r="J493" s="92">
        <f>+D493+E493</f>
        <v>1097</v>
      </c>
      <c r="K493" s="74">
        <f t="shared" ref="K493:K498" si="189">+F493</f>
        <v>499</v>
      </c>
      <c r="L493" s="74">
        <f>+G493+H493</f>
        <v>135</v>
      </c>
      <c r="M493" s="142"/>
      <c r="N493" s="142"/>
    </row>
    <row r="494" spans="1:14" s="3" customFormat="1" ht="15" customHeight="1" x14ac:dyDescent="0.15">
      <c r="A494" s="273"/>
      <c r="B494" s="293"/>
      <c r="C494" s="228"/>
      <c r="D494" s="75">
        <f t="shared" ref="D494:G494" si="190">+D493/SUM($D493:$I493)*100</f>
        <v>21.428571428571427</v>
      </c>
      <c r="E494" s="75">
        <f t="shared" si="190"/>
        <v>40.269966254218218</v>
      </c>
      <c r="F494" s="75">
        <f t="shared" si="190"/>
        <v>28.065241844769407</v>
      </c>
      <c r="G494" s="110">
        <f t="shared" si="190"/>
        <v>2.8683914510686166</v>
      </c>
      <c r="H494" s="75">
        <f>+H493/SUM($D493:$I493)*100</f>
        <v>4.7244094488188972</v>
      </c>
      <c r="I494" s="126">
        <f>+I493/SUM($D493:$I493)*100</f>
        <v>2.6434195725534306</v>
      </c>
      <c r="J494" s="137">
        <f t="shared" ref="J494:J498" si="191">+D494+E494</f>
        <v>61.698537682789649</v>
      </c>
      <c r="K494" s="75">
        <f t="shared" si="189"/>
        <v>28.065241844769407</v>
      </c>
      <c r="L494" s="75">
        <f t="shared" ref="L494:L498" si="192">+G494+H494</f>
        <v>7.5928008998875143</v>
      </c>
      <c r="M494" s="142"/>
      <c r="N494" s="142"/>
    </row>
    <row r="495" spans="1:14" s="3" customFormat="1" ht="15" customHeight="1" x14ac:dyDescent="0.15">
      <c r="A495" s="273"/>
      <c r="B495" s="293"/>
      <c r="C495" s="227" t="s">
        <v>223</v>
      </c>
      <c r="D495" s="74">
        <v>451</v>
      </c>
      <c r="E495" s="74">
        <v>772</v>
      </c>
      <c r="F495" s="74">
        <v>534</v>
      </c>
      <c r="G495" s="88">
        <v>45</v>
      </c>
      <c r="H495" s="74">
        <v>53</v>
      </c>
      <c r="I495" s="125">
        <v>28</v>
      </c>
      <c r="J495" s="92">
        <f t="shared" si="191"/>
        <v>1223</v>
      </c>
      <c r="K495" s="74">
        <f t="shared" si="189"/>
        <v>534</v>
      </c>
      <c r="L495" s="74">
        <f t="shared" si="192"/>
        <v>98</v>
      </c>
      <c r="M495" s="142"/>
      <c r="N495" s="142"/>
    </row>
    <row r="496" spans="1:14" s="3" customFormat="1" ht="15" customHeight="1" x14ac:dyDescent="0.15">
      <c r="A496" s="273"/>
      <c r="B496" s="293"/>
      <c r="C496" s="228"/>
      <c r="D496" s="75">
        <f t="shared" ref="D496:I496" si="193">+D495/SUM($D495:$I495)*100</f>
        <v>23.951141795007967</v>
      </c>
      <c r="E496" s="75">
        <f t="shared" si="193"/>
        <v>40.998406797663307</v>
      </c>
      <c r="F496" s="75">
        <f t="shared" si="193"/>
        <v>28.359001593202336</v>
      </c>
      <c r="G496" s="110">
        <f t="shared" si="193"/>
        <v>2.3898035050451409</v>
      </c>
      <c r="H496" s="75">
        <f t="shared" si="193"/>
        <v>2.8146574614976103</v>
      </c>
      <c r="I496" s="126">
        <f t="shared" si="193"/>
        <v>1.486988847583643</v>
      </c>
      <c r="J496" s="137">
        <f t="shared" si="191"/>
        <v>64.949548592671277</v>
      </c>
      <c r="K496" s="75">
        <f t="shared" si="189"/>
        <v>28.359001593202336</v>
      </c>
      <c r="L496" s="75">
        <f t="shared" si="192"/>
        <v>5.2044609665427508</v>
      </c>
      <c r="M496" s="142"/>
      <c r="N496" s="142"/>
    </row>
    <row r="497" spans="1:14" s="3" customFormat="1" ht="15" customHeight="1" x14ac:dyDescent="0.15">
      <c r="A497" s="273"/>
      <c r="B497" s="293"/>
      <c r="C497" s="275" t="s">
        <v>177</v>
      </c>
      <c r="D497" s="74">
        <v>395</v>
      </c>
      <c r="E497" s="74">
        <v>758</v>
      </c>
      <c r="F497" s="74">
        <v>542</v>
      </c>
      <c r="G497" s="88">
        <v>67</v>
      </c>
      <c r="H497" s="74">
        <v>89</v>
      </c>
      <c r="I497" s="125">
        <v>114</v>
      </c>
      <c r="J497" s="92">
        <f t="shared" si="191"/>
        <v>1153</v>
      </c>
      <c r="K497" s="74">
        <f t="shared" si="189"/>
        <v>542</v>
      </c>
      <c r="L497" s="74">
        <f t="shared" si="192"/>
        <v>156</v>
      </c>
      <c r="M497" s="142"/>
      <c r="N497" s="142"/>
    </row>
    <row r="498" spans="1:14" s="3" customFormat="1" ht="15" customHeight="1" x14ac:dyDescent="0.15">
      <c r="A498" s="273"/>
      <c r="B498" s="293"/>
      <c r="C498" s="276"/>
      <c r="D498" s="75">
        <f t="shared" ref="D498:I498" si="194">+D497/SUM($D497:$I497)*100</f>
        <v>20.101781170483459</v>
      </c>
      <c r="E498" s="75">
        <f t="shared" si="194"/>
        <v>38.575063613231549</v>
      </c>
      <c r="F498" s="75">
        <f t="shared" si="194"/>
        <v>27.582697201017815</v>
      </c>
      <c r="G498" s="110">
        <f t="shared" si="194"/>
        <v>3.4096692111959288</v>
      </c>
      <c r="H498" s="75">
        <f t="shared" si="194"/>
        <v>4.5292620865139952</v>
      </c>
      <c r="I498" s="126">
        <f t="shared" si="194"/>
        <v>5.8015267175572518</v>
      </c>
      <c r="J498" s="137">
        <f t="shared" si="191"/>
        <v>58.676844783715012</v>
      </c>
      <c r="K498" s="75">
        <f t="shared" si="189"/>
        <v>27.582697201017815</v>
      </c>
      <c r="L498" s="75">
        <f t="shared" si="192"/>
        <v>7.9389312977099245</v>
      </c>
      <c r="M498" s="142"/>
      <c r="N498" s="142"/>
    </row>
    <row r="499" spans="1:14" s="7" customFormat="1" ht="22.5" customHeight="1" x14ac:dyDescent="0.15">
      <c r="A499" s="19"/>
      <c r="B499" s="42"/>
      <c r="C499" s="13"/>
      <c r="D499" s="81"/>
      <c r="E499" s="81"/>
      <c r="F499" s="81"/>
      <c r="G499" s="81"/>
      <c r="H499" s="81"/>
      <c r="I499" s="81"/>
      <c r="J499" s="81"/>
      <c r="K499" s="81"/>
      <c r="L499" s="81"/>
      <c r="M499" s="167"/>
      <c r="N499" s="167"/>
    </row>
    <row r="500" spans="1:14" s="2" customFormat="1" ht="24" customHeight="1" x14ac:dyDescent="0.15">
      <c r="A500" s="302" t="s">
        <v>301</v>
      </c>
      <c r="B500" s="302"/>
      <c r="C500" s="302"/>
      <c r="D500" s="302"/>
      <c r="E500" s="302"/>
      <c r="F500" s="302"/>
      <c r="G500" s="283"/>
      <c r="H500" s="283"/>
      <c r="I500" s="283"/>
      <c r="J500" s="283"/>
      <c r="K500" s="283"/>
      <c r="L500" s="283"/>
      <c r="M500" s="169"/>
      <c r="N500" s="169"/>
    </row>
    <row r="501" spans="1:14" s="3" customFormat="1" ht="15" customHeight="1" x14ac:dyDescent="0.15">
      <c r="A501" s="259" t="s">
        <v>74</v>
      </c>
      <c r="B501" s="260"/>
      <c r="C501" s="227" t="s">
        <v>39</v>
      </c>
      <c r="D501" s="12">
        <v>1</v>
      </c>
      <c r="E501" s="12">
        <v>2</v>
      </c>
      <c r="F501" s="12">
        <v>3</v>
      </c>
      <c r="G501" s="12">
        <v>4</v>
      </c>
      <c r="H501" s="12">
        <v>5</v>
      </c>
      <c r="I501" s="288" t="s">
        <v>22</v>
      </c>
      <c r="J501" s="134" t="s">
        <v>4</v>
      </c>
      <c r="K501" s="12">
        <v>3</v>
      </c>
      <c r="L501" s="12" t="s">
        <v>7</v>
      </c>
      <c r="M501" s="142"/>
      <c r="N501" s="142"/>
    </row>
    <row r="502" spans="1:14" s="3" customFormat="1" ht="32.1" customHeight="1" x14ac:dyDescent="0.15">
      <c r="A502" s="286"/>
      <c r="B502" s="287"/>
      <c r="C502" s="228"/>
      <c r="D502" s="46" t="s">
        <v>14</v>
      </c>
      <c r="E502" s="46" t="s">
        <v>10</v>
      </c>
      <c r="F502" s="46" t="s">
        <v>28</v>
      </c>
      <c r="G502" s="46" t="s">
        <v>11</v>
      </c>
      <c r="H502" s="46" t="s">
        <v>123</v>
      </c>
      <c r="I502" s="301"/>
      <c r="J502" s="41" t="s">
        <v>24</v>
      </c>
      <c r="K502" s="46" t="s">
        <v>28</v>
      </c>
      <c r="L502" s="46" t="s">
        <v>15</v>
      </c>
      <c r="M502" s="142"/>
      <c r="N502" s="142"/>
    </row>
    <row r="503" spans="1:14" s="3" customFormat="1" ht="15" customHeight="1" x14ac:dyDescent="0.15">
      <c r="A503" s="392" t="s">
        <v>219</v>
      </c>
      <c r="B503" s="367" t="s">
        <v>270</v>
      </c>
      <c r="C503" s="227" t="s">
        <v>326</v>
      </c>
      <c r="D503" s="74">
        <v>120</v>
      </c>
      <c r="E503" s="74">
        <v>365</v>
      </c>
      <c r="F503" s="74">
        <v>858</v>
      </c>
      <c r="G503" s="88">
        <v>219</v>
      </c>
      <c r="H503" s="74">
        <v>154</v>
      </c>
      <c r="I503" s="125">
        <v>62</v>
      </c>
      <c r="J503" s="92">
        <f>+D503+E503</f>
        <v>485</v>
      </c>
      <c r="K503" s="74">
        <f t="shared" ref="K503:K508" si="195">+F503</f>
        <v>858</v>
      </c>
      <c r="L503" s="74">
        <f t="shared" ref="L503:L508" si="196">+G503+H503</f>
        <v>373</v>
      </c>
      <c r="M503" s="142"/>
      <c r="N503" s="142"/>
    </row>
    <row r="504" spans="1:14" s="3" customFormat="1" ht="15" customHeight="1" x14ac:dyDescent="0.15">
      <c r="A504" s="392"/>
      <c r="B504" s="367"/>
      <c r="C504" s="228"/>
      <c r="D504" s="75">
        <f>+D503/SUM($D503:$I503)*100</f>
        <v>6.7491563554555682</v>
      </c>
      <c r="E504" s="75">
        <f t="shared" ref="E504:H504" si="197">+E503/SUM($D503:$I503)*100</f>
        <v>20.528683914510687</v>
      </c>
      <c r="F504" s="75">
        <f>+F503/SUM($D503:$I503)*100</f>
        <v>48.256467941507317</v>
      </c>
      <c r="G504" s="110">
        <f t="shared" si="197"/>
        <v>12.317210348706412</v>
      </c>
      <c r="H504" s="75">
        <f t="shared" si="197"/>
        <v>8.6614173228346463</v>
      </c>
      <c r="I504" s="126">
        <f>+I503/SUM($D503:$I503)*100</f>
        <v>3.4870641169853771</v>
      </c>
      <c r="J504" s="137">
        <f>+D504+E504</f>
        <v>27.277840269966255</v>
      </c>
      <c r="K504" s="75">
        <f t="shared" si="195"/>
        <v>48.256467941507317</v>
      </c>
      <c r="L504" s="75">
        <f t="shared" si="196"/>
        <v>20.978627671541059</v>
      </c>
      <c r="M504" s="142"/>
      <c r="N504" s="142"/>
    </row>
    <row r="505" spans="1:14" s="9" customFormat="1" ht="15" customHeight="1" x14ac:dyDescent="0.15">
      <c r="A505" s="392"/>
      <c r="B505" s="367"/>
      <c r="C505" s="227" t="s">
        <v>223</v>
      </c>
      <c r="D505" s="74">
        <v>159</v>
      </c>
      <c r="E505" s="74">
        <v>400</v>
      </c>
      <c r="F505" s="74">
        <v>849</v>
      </c>
      <c r="G505" s="88">
        <v>215</v>
      </c>
      <c r="H505" s="74">
        <v>223</v>
      </c>
      <c r="I505" s="125">
        <v>37</v>
      </c>
      <c r="J505" s="92">
        <f t="shared" ref="J505:J508" si="198">+D505+E505</f>
        <v>559</v>
      </c>
      <c r="K505" s="74">
        <f t="shared" si="195"/>
        <v>849</v>
      </c>
      <c r="L505" s="74">
        <f t="shared" si="196"/>
        <v>438</v>
      </c>
      <c r="M505" s="149"/>
      <c r="N505" s="149"/>
    </row>
    <row r="506" spans="1:14" s="3" customFormat="1" ht="15" customHeight="1" x14ac:dyDescent="0.15">
      <c r="A506" s="392"/>
      <c r="B506" s="367"/>
      <c r="C506" s="228"/>
      <c r="D506" s="75">
        <f t="shared" ref="D506:I506" si="199">+D505/SUM($D505:$I505)*100</f>
        <v>8.4439723844928309</v>
      </c>
      <c r="E506" s="75">
        <f t="shared" si="199"/>
        <v>21.242697822623473</v>
      </c>
      <c r="F506" s="75">
        <f t="shared" si="199"/>
        <v>45.087626128518323</v>
      </c>
      <c r="G506" s="110">
        <f t="shared" si="199"/>
        <v>11.417950079660116</v>
      </c>
      <c r="H506" s="75">
        <f t="shared" si="199"/>
        <v>11.842804036112586</v>
      </c>
      <c r="I506" s="126">
        <f t="shared" si="199"/>
        <v>1.9649495485926711</v>
      </c>
      <c r="J506" s="137">
        <f t="shared" si="198"/>
        <v>29.686670207116304</v>
      </c>
      <c r="K506" s="75">
        <f t="shared" si="195"/>
        <v>45.087626128518323</v>
      </c>
      <c r="L506" s="75">
        <f t="shared" si="196"/>
        <v>23.260754115772702</v>
      </c>
      <c r="M506" s="142"/>
      <c r="N506" s="142"/>
    </row>
    <row r="507" spans="1:14" s="9" customFormat="1" ht="15" customHeight="1" x14ac:dyDescent="0.15">
      <c r="A507" s="392"/>
      <c r="B507" s="367"/>
      <c r="C507" s="227" t="s">
        <v>177</v>
      </c>
      <c r="D507" s="74">
        <v>146</v>
      </c>
      <c r="E507" s="74">
        <v>405</v>
      </c>
      <c r="F507" s="74">
        <v>818</v>
      </c>
      <c r="G507" s="88">
        <v>254</v>
      </c>
      <c r="H507" s="74">
        <v>210</v>
      </c>
      <c r="I507" s="125">
        <v>132</v>
      </c>
      <c r="J507" s="92">
        <f t="shared" si="198"/>
        <v>551</v>
      </c>
      <c r="K507" s="74">
        <f t="shared" si="195"/>
        <v>818</v>
      </c>
      <c r="L507" s="74">
        <f t="shared" si="196"/>
        <v>464</v>
      </c>
      <c r="M507" s="149"/>
      <c r="N507" s="149"/>
    </row>
    <row r="508" spans="1:14" s="3" customFormat="1" ht="15" customHeight="1" x14ac:dyDescent="0.15">
      <c r="A508" s="392"/>
      <c r="B508" s="367"/>
      <c r="C508" s="228"/>
      <c r="D508" s="75">
        <f t="shared" ref="D508:I508" si="200">+D507/SUM($D507:$I507)*100</f>
        <v>7.4300254452926211</v>
      </c>
      <c r="E508" s="75">
        <f t="shared" si="200"/>
        <v>20.610687022900763</v>
      </c>
      <c r="F508" s="75">
        <f t="shared" si="200"/>
        <v>41.628498727735369</v>
      </c>
      <c r="G508" s="110">
        <f t="shared" si="200"/>
        <v>12.92620865139949</v>
      </c>
      <c r="H508" s="75">
        <f t="shared" si="200"/>
        <v>10.687022900763358</v>
      </c>
      <c r="I508" s="126">
        <f t="shared" si="200"/>
        <v>6.7175572519083975</v>
      </c>
      <c r="J508" s="137">
        <f t="shared" si="198"/>
        <v>28.040712468193384</v>
      </c>
      <c r="K508" s="75">
        <f t="shared" si="195"/>
        <v>41.628498727735369</v>
      </c>
      <c r="L508" s="75">
        <f t="shared" si="196"/>
        <v>23.613231552162848</v>
      </c>
      <c r="M508" s="142"/>
      <c r="N508" s="142"/>
    </row>
    <row r="509" spans="1:14" s="3" customFormat="1" ht="22.5" customHeight="1" x14ac:dyDescent="0.15">
      <c r="A509" s="14"/>
      <c r="B509" s="42"/>
      <c r="C509" s="14"/>
      <c r="D509" s="76"/>
      <c r="E509" s="76"/>
      <c r="F509" s="76"/>
      <c r="G509" s="76"/>
      <c r="H509" s="76"/>
      <c r="I509" s="76"/>
      <c r="J509" s="76"/>
      <c r="K509" s="76"/>
      <c r="L509" s="76"/>
      <c r="M509" s="142"/>
      <c r="N509" s="142"/>
    </row>
    <row r="510" spans="1:14" s="3" customFormat="1" ht="32.1" customHeight="1" x14ac:dyDescent="0.15">
      <c r="A510" s="284" t="s">
        <v>74</v>
      </c>
      <c r="B510" s="285"/>
      <c r="C510" s="58" t="s">
        <v>39</v>
      </c>
      <c r="D510" s="44" t="s">
        <v>40</v>
      </c>
      <c r="E510" s="44" t="s">
        <v>36</v>
      </c>
      <c r="F510" s="44" t="s">
        <v>28</v>
      </c>
      <c r="G510" s="33" t="s">
        <v>22</v>
      </c>
      <c r="H510" s="113"/>
      <c r="I510" s="113"/>
      <c r="J510" s="113"/>
      <c r="K510" s="113"/>
      <c r="L510" s="113"/>
      <c r="M510" s="142"/>
      <c r="N510" s="142"/>
    </row>
    <row r="511" spans="1:14" s="8" customFormat="1" ht="15" customHeight="1" x14ac:dyDescent="0.15">
      <c r="A511" s="268" t="s">
        <v>173</v>
      </c>
      <c r="B511" s="293" t="s">
        <v>237</v>
      </c>
      <c r="C511" s="227" t="s">
        <v>326</v>
      </c>
      <c r="D511" s="74">
        <v>63</v>
      </c>
      <c r="E511" s="74">
        <v>1121</v>
      </c>
      <c r="F511" s="74">
        <v>548</v>
      </c>
      <c r="G511" s="88">
        <v>46</v>
      </c>
      <c r="H511" s="127"/>
      <c r="I511" s="127"/>
      <c r="J511" s="127"/>
      <c r="K511" s="127"/>
      <c r="L511" s="127"/>
      <c r="M511" s="174"/>
      <c r="N511" s="174"/>
    </row>
    <row r="512" spans="1:14" s="7" customFormat="1" ht="15" customHeight="1" x14ac:dyDescent="0.15">
      <c r="A512" s="269"/>
      <c r="B512" s="293"/>
      <c r="C512" s="228"/>
      <c r="D512" s="75">
        <f>+D511/SUM($D511:$G511)*100</f>
        <v>3.5433070866141732</v>
      </c>
      <c r="E512" s="75">
        <f>+E511/SUM($D511:$G511)*100</f>
        <v>63.048368953880761</v>
      </c>
      <c r="F512" s="75">
        <f>+F511/SUM($D511:$G511)*100</f>
        <v>30.821147356580425</v>
      </c>
      <c r="G512" s="75">
        <f>+G511/SUM($D511:$G511)*100</f>
        <v>2.5871766029246346</v>
      </c>
      <c r="H512" s="113"/>
      <c r="I512" s="113"/>
      <c r="J512" s="76"/>
      <c r="K512" s="76"/>
      <c r="L512" s="76"/>
      <c r="M512" s="167"/>
      <c r="N512" s="167"/>
    </row>
    <row r="513" spans="1:14" s="8" customFormat="1" ht="15" customHeight="1" x14ac:dyDescent="0.15">
      <c r="A513" s="269"/>
      <c r="B513" s="293"/>
      <c r="C513" s="227" t="s">
        <v>223</v>
      </c>
      <c r="D513" s="74">
        <v>74</v>
      </c>
      <c r="E513" s="74">
        <v>1239</v>
      </c>
      <c r="F513" s="74">
        <v>549</v>
      </c>
      <c r="G513" s="88">
        <v>21</v>
      </c>
      <c r="H513" s="127"/>
      <c r="I513" s="127"/>
      <c r="J513" s="127"/>
      <c r="K513" s="127"/>
      <c r="L513" s="127"/>
      <c r="M513" s="174"/>
      <c r="N513" s="174"/>
    </row>
    <row r="514" spans="1:14" s="7" customFormat="1" ht="15" customHeight="1" x14ac:dyDescent="0.15">
      <c r="A514" s="269"/>
      <c r="B514" s="293"/>
      <c r="C514" s="228"/>
      <c r="D514" s="75">
        <f>+D513/SUM($D513:$G513)*100</f>
        <v>3.9298990971853422</v>
      </c>
      <c r="E514" s="75">
        <f>+E513/SUM($D513:$G513)*100</f>
        <v>65.79925650557621</v>
      </c>
      <c r="F514" s="75">
        <f>+F513/SUM($D513:$G513)*100</f>
        <v>29.155602761550721</v>
      </c>
      <c r="G514" s="75">
        <f>+G513/SUM($D513:$G513)*100</f>
        <v>1.1152416356877324</v>
      </c>
      <c r="H514" s="113"/>
      <c r="I514" s="113"/>
      <c r="J514" s="76"/>
      <c r="K514" s="76"/>
      <c r="L514" s="76"/>
      <c r="M514" s="167"/>
      <c r="N514" s="167"/>
    </row>
    <row r="515" spans="1:14" s="8" customFormat="1" ht="15" customHeight="1" x14ac:dyDescent="0.15">
      <c r="A515" s="269"/>
      <c r="B515" s="293"/>
      <c r="C515" s="227" t="s">
        <v>177</v>
      </c>
      <c r="D515" s="74">
        <v>80</v>
      </c>
      <c r="E515" s="74">
        <v>1204</v>
      </c>
      <c r="F515" s="74">
        <v>573</v>
      </c>
      <c r="G515" s="88">
        <v>108</v>
      </c>
      <c r="H515" s="127"/>
      <c r="I515" s="127"/>
      <c r="J515" s="127"/>
      <c r="K515" s="127"/>
      <c r="L515" s="127"/>
      <c r="M515" s="174"/>
      <c r="N515" s="174"/>
    </row>
    <row r="516" spans="1:14" s="7" customFormat="1" ht="15" customHeight="1" x14ac:dyDescent="0.15">
      <c r="A516" s="269"/>
      <c r="B516" s="293"/>
      <c r="C516" s="228"/>
      <c r="D516" s="75">
        <f>+D515/SUM($D515:$G515)*100</f>
        <v>4.0712468193384224</v>
      </c>
      <c r="E516" s="75">
        <f>+E515/SUM($D515:$G515)*100</f>
        <v>61.272264631043264</v>
      </c>
      <c r="F516" s="75">
        <f>+F515/SUM($D515:$G515)*100</f>
        <v>29.16030534351145</v>
      </c>
      <c r="G516" s="75">
        <f>+G515/SUM($D515:$G515)*100</f>
        <v>5.4961832061068705</v>
      </c>
      <c r="H516" s="113"/>
      <c r="I516" s="113"/>
      <c r="J516" s="76"/>
      <c r="K516" s="76"/>
      <c r="L516" s="76"/>
      <c r="M516" s="167"/>
      <c r="N516" s="167"/>
    </row>
    <row r="517" spans="1:14" s="7" customFormat="1" ht="21" customHeight="1" x14ac:dyDescent="0.15">
      <c r="A517" s="37"/>
      <c r="B517" s="55"/>
      <c r="C517" s="37"/>
      <c r="D517" s="86"/>
      <c r="E517" s="86"/>
      <c r="F517" s="86"/>
      <c r="G517" s="86"/>
      <c r="H517" s="113"/>
      <c r="I517" s="113"/>
      <c r="J517" s="76"/>
      <c r="K517" s="76"/>
      <c r="L517" s="76"/>
      <c r="M517" s="167"/>
      <c r="N517" s="167"/>
    </row>
    <row r="518" spans="1:14" s="7" customFormat="1" ht="1.5" customHeight="1" x14ac:dyDescent="0.15">
      <c r="A518" s="61"/>
      <c r="B518" s="50"/>
      <c r="C518" s="61"/>
      <c r="D518" s="182"/>
      <c r="E518" s="182"/>
      <c r="F518" s="182"/>
      <c r="G518" s="182"/>
      <c r="H518" s="113"/>
      <c r="I518" s="113"/>
      <c r="J518" s="76"/>
      <c r="K518" s="76"/>
      <c r="L518" s="76"/>
      <c r="M518" s="167"/>
      <c r="N518" s="167"/>
    </row>
    <row r="519" spans="1:14" s="3" customFormat="1" ht="15.95" customHeight="1" x14ac:dyDescent="0.15">
      <c r="A519" s="261" t="s">
        <v>74</v>
      </c>
      <c r="B519" s="262"/>
      <c r="C519" s="263" t="s">
        <v>39</v>
      </c>
      <c r="D519" s="265" t="s">
        <v>37</v>
      </c>
      <c r="E519" s="265" t="s">
        <v>38</v>
      </c>
      <c r="F519" s="265" t="s">
        <v>28</v>
      </c>
      <c r="G519" s="267" t="s">
        <v>22</v>
      </c>
      <c r="H519" s="113"/>
      <c r="I519" s="113"/>
      <c r="J519" s="113"/>
      <c r="K519" s="113"/>
      <c r="L519" s="113"/>
      <c r="M519" s="142"/>
      <c r="N519" s="142"/>
    </row>
    <row r="520" spans="1:14" s="3" customFormat="1" ht="15.95" customHeight="1" x14ac:dyDescent="0.15">
      <c r="A520" s="286"/>
      <c r="B520" s="287"/>
      <c r="C520" s="263"/>
      <c r="D520" s="328"/>
      <c r="E520" s="328"/>
      <c r="F520" s="328"/>
      <c r="G520" s="329"/>
      <c r="H520" s="113"/>
      <c r="I520" s="113"/>
      <c r="J520" s="113"/>
      <c r="K520" s="113"/>
      <c r="L520" s="113"/>
      <c r="M520" s="142"/>
      <c r="N520" s="142"/>
    </row>
    <row r="521" spans="1:14" s="4" customFormat="1" ht="15" customHeight="1" x14ac:dyDescent="0.15">
      <c r="A521" s="269" t="s">
        <v>197</v>
      </c>
      <c r="B521" s="293" t="s">
        <v>269</v>
      </c>
      <c r="C521" s="227" t="s">
        <v>326</v>
      </c>
      <c r="D521" s="74">
        <v>953</v>
      </c>
      <c r="E521" s="74">
        <v>206</v>
      </c>
      <c r="F521" s="74">
        <v>580</v>
      </c>
      <c r="G521" s="88">
        <v>39</v>
      </c>
      <c r="H521" s="114"/>
      <c r="I521" s="114"/>
      <c r="J521" s="114"/>
      <c r="K521" s="114"/>
      <c r="L521" s="114"/>
      <c r="M521" s="170"/>
      <c r="N521" s="170"/>
    </row>
    <row r="522" spans="1:14" s="3" customFormat="1" ht="15" customHeight="1" x14ac:dyDescent="0.15">
      <c r="A522" s="269"/>
      <c r="B522" s="293"/>
      <c r="C522" s="228"/>
      <c r="D522" s="75">
        <f>+D521/SUM($D521:$G521)*100</f>
        <v>53.599550056242975</v>
      </c>
      <c r="E522" s="75">
        <f>+E521/SUM($D521:$G521)*100</f>
        <v>11.586051743532058</v>
      </c>
      <c r="F522" s="75">
        <f>+F521/SUM($D521:$G521)*100</f>
        <v>32.620922384701913</v>
      </c>
      <c r="G522" s="75">
        <f>+G521/SUM($D521:$G521)*100</f>
        <v>2.1934758155230596</v>
      </c>
      <c r="H522" s="113"/>
      <c r="I522" s="113"/>
      <c r="J522" s="113"/>
      <c r="K522" s="113"/>
      <c r="L522" s="113"/>
      <c r="M522" s="142"/>
      <c r="N522" s="142"/>
    </row>
    <row r="523" spans="1:14" s="4" customFormat="1" ht="15" customHeight="1" x14ac:dyDescent="0.15">
      <c r="A523" s="269"/>
      <c r="B523" s="293"/>
      <c r="C523" s="227" t="s">
        <v>223</v>
      </c>
      <c r="D523" s="74">
        <v>1195</v>
      </c>
      <c r="E523" s="74">
        <v>209</v>
      </c>
      <c r="F523" s="74">
        <v>452</v>
      </c>
      <c r="G523" s="88">
        <v>27</v>
      </c>
      <c r="H523" s="114"/>
      <c r="I523" s="114"/>
      <c r="J523" s="114"/>
      <c r="K523" s="114"/>
      <c r="L523" s="114"/>
      <c r="M523" s="170"/>
      <c r="N523" s="170"/>
    </row>
    <row r="524" spans="1:14" s="3" customFormat="1" ht="15" customHeight="1" x14ac:dyDescent="0.15">
      <c r="A524" s="269"/>
      <c r="B524" s="293"/>
      <c r="C524" s="228"/>
      <c r="D524" s="75">
        <f>+D523/SUM($D523:$G523)*100</f>
        <v>63.462559745087624</v>
      </c>
      <c r="E524" s="75">
        <f>+E523/SUM($D523:$G523)*100</f>
        <v>11.099309612320765</v>
      </c>
      <c r="F524" s="75">
        <f>+F523/SUM($D523:$G523)*100</f>
        <v>24.004248539564525</v>
      </c>
      <c r="G524" s="75">
        <f>+G523/SUM($D523:$G523)*100</f>
        <v>1.4338821030270845</v>
      </c>
      <c r="H524" s="113"/>
      <c r="I524" s="113"/>
      <c r="J524" s="113"/>
      <c r="K524" s="113"/>
      <c r="L524" s="113"/>
      <c r="M524" s="142"/>
      <c r="N524" s="142"/>
    </row>
    <row r="525" spans="1:14" s="4" customFormat="1" ht="15" customHeight="1" x14ac:dyDescent="0.15">
      <c r="A525" s="269"/>
      <c r="B525" s="293"/>
      <c r="C525" s="227" t="s">
        <v>177</v>
      </c>
      <c r="D525" s="74">
        <v>1077</v>
      </c>
      <c r="E525" s="74">
        <v>232</v>
      </c>
      <c r="F525" s="74">
        <v>541</v>
      </c>
      <c r="G525" s="88">
        <v>115</v>
      </c>
      <c r="H525" s="114"/>
      <c r="I525" s="114"/>
      <c r="J525" s="114"/>
      <c r="K525" s="114"/>
      <c r="L525" s="114"/>
      <c r="M525" s="170"/>
      <c r="N525" s="170"/>
    </row>
    <row r="526" spans="1:14" s="3" customFormat="1" ht="15" customHeight="1" x14ac:dyDescent="0.15">
      <c r="A526" s="269"/>
      <c r="B526" s="293"/>
      <c r="C526" s="228"/>
      <c r="D526" s="75">
        <f>+D525/SUM($D525:$G525)*100</f>
        <v>54.809160305343511</v>
      </c>
      <c r="E526" s="75">
        <f>+E525/SUM($D525:$G525)*100</f>
        <v>11.806615776081426</v>
      </c>
      <c r="F526" s="75">
        <f>+F525/SUM($D525:$G525)*100</f>
        <v>27.531806615776084</v>
      </c>
      <c r="G526" s="75">
        <f>+G525/SUM($D525:$G525)*100</f>
        <v>5.8524173027989823</v>
      </c>
      <c r="H526" s="113"/>
      <c r="I526" s="113"/>
      <c r="J526" s="113"/>
      <c r="K526" s="113"/>
      <c r="L526" s="113"/>
      <c r="M526" s="142"/>
      <c r="N526" s="142"/>
    </row>
    <row r="527" spans="1:14" s="3" customFormat="1" ht="22.5" customHeight="1" x14ac:dyDescent="0.15">
      <c r="A527" s="14"/>
      <c r="B527" s="42"/>
      <c r="C527" s="14"/>
      <c r="D527" s="76"/>
      <c r="E527" s="76"/>
      <c r="F527" s="76"/>
      <c r="G527" s="113"/>
      <c r="H527" s="113"/>
      <c r="I527" s="113"/>
      <c r="J527" s="113"/>
      <c r="K527" s="113"/>
      <c r="L527" s="113"/>
      <c r="M527" s="142"/>
      <c r="N527" s="142"/>
    </row>
    <row r="528" spans="1:14" s="3" customFormat="1" ht="63" customHeight="1" x14ac:dyDescent="0.15">
      <c r="A528" s="323" t="s">
        <v>302</v>
      </c>
      <c r="B528" s="324"/>
      <c r="C528" s="58" t="s">
        <v>39</v>
      </c>
      <c r="D528" s="27" t="s">
        <v>61</v>
      </c>
      <c r="E528" s="27" t="s">
        <v>75</v>
      </c>
      <c r="F528" s="27" t="s">
        <v>18</v>
      </c>
      <c r="G528" s="27" t="s">
        <v>77</v>
      </c>
      <c r="H528" s="27" t="s">
        <v>63</v>
      </c>
      <c r="I528" s="27" t="s">
        <v>59</v>
      </c>
      <c r="J528" s="27" t="s">
        <v>64</v>
      </c>
      <c r="K528" s="27" t="s">
        <v>65</v>
      </c>
      <c r="L528" s="27" t="s">
        <v>79</v>
      </c>
      <c r="M528" s="142"/>
      <c r="N528" s="142"/>
    </row>
    <row r="529" spans="1:14" s="7" customFormat="1" ht="15" customHeight="1" x14ac:dyDescent="0.15">
      <c r="A529" s="299" t="s">
        <v>303</v>
      </c>
      <c r="B529" s="300" t="s">
        <v>356</v>
      </c>
      <c r="C529" s="227" t="s">
        <v>326</v>
      </c>
      <c r="D529" s="74">
        <v>115</v>
      </c>
      <c r="E529" s="74">
        <v>37</v>
      </c>
      <c r="F529" s="74">
        <v>541</v>
      </c>
      <c r="G529" s="74">
        <v>70</v>
      </c>
      <c r="H529" s="74">
        <v>173</v>
      </c>
      <c r="I529" s="74">
        <v>59</v>
      </c>
      <c r="J529" s="74">
        <v>277</v>
      </c>
      <c r="K529" s="74">
        <v>146</v>
      </c>
      <c r="L529" s="74">
        <v>477</v>
      </c>
      <c r="M529" s="167"/>
      <c r="N529" s="167"/>
    </row>
    <row r="530" spans="1:14" s="7" customFormat="1" ht="15" customHeight="1" x14ac:dyDescent="0.15">
      <c r="A530" s="299"/>
      <c r="B530" s="300"/>
      <c r="C530" s="228"/>
      <c r="D530" s="75">
        <f>+D529/D521*100</f>
        <v>12.067156348373558</v>
      </c>
      <c r="E530" s="75">
        <f>+E529/D521*100</f>
        <v>3.8824763903462749</v>
      </c>
      <c r="F530" s="75">
        <f>+F529/D521*100</f>
        <v>56.768100734522562</v>
      </c>
      <c r="G530" s="75">
        <f>+G529/D521*100</f>
        <v>7.3452256033578172</v>
      </c>
      <c r="H530" s="75">
        <f>+H529/D521*100</f>
        <v>18.153200419727177</v>
      </c>
      <c r="I530" s="75">
        <f>+I529/D521*100</f>
        <v>6.1909758656873031</v>
      </c>
      <c r="J530" s="75">
        <f>+J529/D521*100</f>
        <v>29.066107030430221</v>
      </c>
      <c r="K530" s="75">
        <f>+K529/D521*100</f>
        <v>15.320041972717732</v>
      </c>
      <c r="L530" s="75">
        <f>+L529/D521*100</f>
        <v>50.05246589716684</v>
      </c>
      <c r="M530" s="167"/>
      <c r="N530" s="167"/>
    </row>
    <row r="531" spans="1:14" s="7" customFormat="1" ht="15" customHeight="1" x14ac:dyDescent="0.15">
      <c r="A531" s="299"/>
      <c r="B531" s="300"/>
      <c r="C531" s="227" t="s">
        <v>223</v>
      </c>
      <c r="D531" s="74">
        <v>131</v>
      </c>
      <c r="E531" s="74">
        <v>78</v>
      </c>
      <c r="F531" s="74">
        <v>567</v>
      </c>
      <c r="G531" s="74">
        <v>52</v>
      </c>
      <c r="H531" s="74">
        <v>220</v>
      </c>
      <c r="I531" s="74">
        <v>58</v>
      </c>
      <c r="J531" s="74">
        <v>367</v>
      </c>
      <c r="K531" s="74">
        <v>201</v>
      </c>
      <c r="L531" s="74">
        <v>673</v>
      </c>
      <c r="M531" s="167"/>
      <c r="N531" s="167"/>
    </row>
    <row r="532" spans="1:14" s="7" customFormat="1" ht="15" customHeight="1" x14ac:dyDescent="0.15">
      <c r="A532" s="299"/>
      <c r="B532" s="300"/>
      <c r="C532" s="228"/>
      <c r="D532" s="75">
        <f>+D531/D523*100</f>
        <v>10.96234309623431</v>
      </c>
      <c r="E532" s="75">
        <f>+E531/D523*100</f>
        <v>6.527196652719665</v>
      </c>
      <c r="F532" s="75">
        <f>+F531/D523*100</f>
        <v>47.447698744769873</v>
      </c>
      <c r="G532" s="75">
        <f>+G531/D523*100</f>
        <v>4.3514644351464433</v>
      </c>
      <c r="H532" s="75">
        <f>+H531/D523*100</f>
        <v>18.410041841004183</v>
      </c>
      <c r="I532" s="75">
        <f>+I531/D523*100</f>
        <v>4.8535564853556483</v>
      </c>
      <c r="J532" s="75">
        <f>+J531/D523*100</f>
        <v>30.711297071129707</v>
      </c>
      <c r="K532" s="75">
        <f>+K531/D523*100</f>
        <v>16.82008368200837</v>
      </c>
      <c r="L532" s="75">
        <f>+L531/D523*100</f>
        <v>56.31799163179916</v>
      </c>
      <c r="M532" s="167"/>
      <c r="N532" s="167"/>
    </row>
    <row r="533" spans="1:14" s="7" customFormat="1" ht="15" customHeight="1" x14ac:dyDescent="0.15">
      <c r="A533" s="299"/>
      <c r="B533" s="300"/>
      <c r="C533" s="227" t="s">
        <v>177</v>
      </c>
      <c r="D533" s="74">
        <v>93</v>
      </c>
      <c r="E533" s="74">
        <v>56</v>
      </c>
      <c r="F533" s="74">
        <v>548</v>
      </c>
      <c r="G533" s="74">
        <v>76</v>
      </c>
      <c r="H533" s="74">
        <v>217</v>
      </c>
      <c r="I533" s="74">
        <v>63</v>
      </c>
      <c r="J533" s="74">
        <v>331</v>
      </c>
      <c r="K533" s="74">
        <v>194</v>
      </c>
      <c r="L533" s="74">
        <v>549</v>
      </c>
      <c r="M533" s="167"/>
      <c r="N533" s="167"/>
    </row>
    <row r="534" spans="1:14" s="7" customFormat="1" ht="15" customHeight="1" x14ac:dyDescent="0.15">
      <c r="A534" s="299"/>
      <c r="B534" s="300"/>
      <c r="C534" s="228"/>
      <c r="D534" s="75">
        <f>+D533/D525*100</f>
        <v>8.635097493036211</v>
      </c>
      <c r="E534" s="75">
        <f>+E533/D525*100</f>
        <v>5.1996285979572887</v>
      </c>
      <c r="F534" s="75">
        <f>+F533/D525*100</f>
        <v>50.882079851439187</v>
      </c>
      <c r="G534" s="75">
        <f>+G533/D525*100</f>
        <v>7.0566388115134631</v>
      </c>
      <c r="H534" s="75">
        <f>+H533/D525*100</f>
        <v>20.148560817084494</v>
      </c>
      <c r="I534" s="75">
        <f>+I533/D525*100</f>
        <v>5.8495821727019495</v>
      </c>
      <c r="J534" s="75">
        <f>+J533/D525*100</f>
        <v>30.733519034354689</v>
      </c>
      <c r="K534" s="75">
        <f>+K533/D525*100</f>
        <v>18.012999071494892</v>
      </c>
      <c r="L534" s="75">
        <f>+L533/D525*100</f>
        <v>50.974930362116986</v>
      </c>
      <c r="M534" s="167"/>
      <c r="N534" s="167"/>
    </row>
    <row r="535" spans="1:14" s="8" customFormat="1" ht="84" customHeight="1" x14ac:dyDescent="0.15">
      <c r="A535" s="299"/>
      <c r="B535" s="300"/>
      <c r="C535" s="58" t="s">
        <v>39</v>
      </c>
      <c r="D535" s="27" t="s">
        <v>54</v>
      </c>
      <c r="E535" s="27" t="s">
        <v>66</v>
      </c>
      <c r="F535" s="27" t="s">
        <v>58</v>
      </c>
      <c r="G535" s="27" t="s">
        <v>88</v>
      </c>
      <c r="H535" s="27" t="s">
        <v>67</v>
      </c>
      <c r="I535" s="27" t="s">
        <v>60</v>
      </c>
      <c r="J535" s="38"/>
      <c r="K535" s="166"/>
      <c r="L535" s="166"/>
      <c r="M535" s="174"/>
      <c r="N535" s="174"/>
    </row>
    <row r="536" spans="1:14" s="8" customFormat="1" ht="15" customHeight="1" x14ac:dyDescent="0.15">
      <c r="A536" s="299"/>
      <c r="B536" s="300"/>
      <c r="C536" s="227" t="s">
        <v>326</v>
      </c>
      <c r="D536" s="74">
        <v>178</v>
      </c>
      <c r="E536" s="74">
        <v>189</v>
      </c>
      <c r="F536" s="74">
        <v>108</v>
      </c>
      <c r="G536" s="74">
        <v>13</v>
      </c>
      <c r="H536" s="74">
        <v>107</v>
      </c>
      <c r="I536" s="74">
        <v>41</v>
      </c>
      <c r="J536" s="116"/>
      <c r="K536" s="31"/>
      <c r="L536" s="31"/>
      <c r="M536" s="174"/>
      <c r="N536" s="174"/>
    </row>
    <row r="537" spans="1:14" s="7" customFormat="1" ht="15" customHeight="1" x14ac:dyDescent="0.15">
      <c r="A537" s="299"/>
      <c r="B537" s="300"/>
      <c r="C537" s="228"/>
      <c r="D537" s="75">
        <f>+D536/D521*100</f>
        <v>18.677859391395593</v>
      </c>
      <c r="E537" s="75">
        <f>+E536/D521*100</f>
        <v>19.832109129066108</v>
      </c>
      <c r="F537" s="75">
        <f>+F536/D521*100</f>
        <v>11.332633788037775</v>
      </c>
      <c r="G537" s="75">
        <f>+G536/D521*100</f>
        <v>1.3641133263378804</v>
      </c>
      <c r="H537" s="75">
        <f>+H536/D521*100</f>
        <v>11.227701993704093</v>
      </c>
      <c r="I537" s="75">
        <f>+I536/D521*100</f>
        <v>4.3022035676810075</v>
      </c>
      <c r="J537" s="95"/>
      <c r="K537" s="31"/>
      <c r="L537" s="31"/>
      <c r="M537" s="167"/>
      <c r="N537" s="167"/>
    </row>
    <row r="538" spans="1:14" s="8" customFormat="1" ht="15" customHeight="1" x14ac:dyDescent="0.15">
      <c r="A538" s="299"/>
      <c r="B538" s="300"/>
      <c r="C538" s="227" t="s">
        <v>223</v>
      </c>
      <c r="D538" s="74">
        <v>191</v>
      </c>
      <c r="E538" s="74">
        <v>249</v>
      </c>
      <c r="F538" s="74">
        <v>143</v>
      </c>
      <c r="G538" s="74">
        <v>18</v>
      </c>
      <c r="H538" s="74">
        <v>128</v>
      </c>
      <c r="I538" s="74">
        <v>63</v>
      </c>
      <c r="J538" s="116"/>
      <c r="K538" s="31"/>
      <c r="L538" s="31"/>
      <c r="M538" s="174"/>
      <c r="N538" s="174"/>
    </row>
    <row r="539" spans="1:14" s="7" customFormat="1" ht="15" customHeight="1" x14ac:dyDescent="0.15">
      <c r="A539" s="299"/>
      <c r="B539" s="300"/>
      <c r="C539" s="228"/>
      <c r="D539" s="75">
        <f>+D538/D523*100</f>
        <v>15.983263598326362</v>
      </c>
      <c r="E539" s="75">
        <f>+E538/D523*100</f>
        <v>20.83682008368201</v>
      </c>
      <c r="F539" s="75">
        <f>+F538/D523*100</f>
        <v>11.96652719665272</v>
      </c>
      <c r="G539" s="75">
        <f>+G538/D523*100</f>
        <v>1.506276150627615</v>
      </c>
      <c r="H539" s="75">
        <f>+H538/D523*100</f>
        <v>10.711297071129707</v>
      </c>
      <c r="I539" s="75">
        <f>+I538/D523*100</f>
        <v>5.2719665271966525</v>
      </c>
      <c r="J539" s="95"/>
      <c r="K539" s="31"/>
      <c r="L539" s="31"/>
      <c r="M539" s="167"/>
      <c r="N539" s="167"/>
    </row>
    <row r="540" spans="1:14" s="8" customFormat="1" ht="15" customHeight="1" x14ac:dyDescent="0.15">
      <c r="A540" s="299"/>
      <c r="B540" s="300"/>
      <c r="C540" s="227" t="s">
        <v>177</v>
      </c>
      <c r="D540" s="74">
        <v>173</v>
      </c>
      <c r="E540" s="74">
        <v>193</v>
      </c>
      <c r="F540" s="74">
        <v>142</v>
      </c>
      <c r="G540" s="74">
        <v>13</v>
      </c>
      <c r="H540" s="74">
        <v>101</v>
      </c>
      <c r="I540" s="74">
        <v>37</v>
      </c>
      <c r="J540" s="116"/>
      <c r="K540" s="31"/>
      <c r="L540" s="31"/>
      <c r="M540" s="174"/>
      <c r="N540" s="174"/>
    </row>
    <row r="541" spans="1:14" s="7" customFormat="1" ht="15" customHeight="1" x14ac:dyDescent="0.15">
      <c r="A541" s="299"/>
      <c r="B541" s="300"/>
      <c r="C541" s="228"/>
      <c r="D541" s="75">
        <f>+D540/D525*100</f>
        <v>16.06313834726091</v>
      </c>
      <c r="E541" s="75">
        <f>+E540/D525*100</f>
        <v>17.920148560817083</v>
      </c>
      <c r="F541" s="75">
        <f>+F540/D525*100</f>
        <v>13.184772516248838</v>
      </c>
      <c r="G541" s="75">
        <f>+G540/D525*100</f>
        <v>1.2070566388115136</v>
      </c>
      <c r="H541" s="75">
        <f>+H540/D525*100</f>
        <v>9.3779015784586814</v>
      </c>
      <c r="I541" s="75">
        <f>+I540/D525*100</f>
        <v>3.4354688950789227</v>
      </c>
      <c r="J541" s="95"/>
      <c r="K541" s="31"/>
      <c r="L541" s="31"/>
      <c r="M541" s="167"/>
      <c r="N541" s="167"/>
    </row>
    <row r="542" spans="1:14" s="7" customFormat="1" ht="21" customHeight="1" x14ac:dyDescent="0.15">
      <c r="A542" s="31"/>
      <c r="B542" s="251" t="s">
        <v>352</v>
      </c>
      <c r="C542" s="294"/>
      <c r="D542" s="294"/>
      <c r="E542" s="294"/>
      <c r="F542" s="294"/>
      <c r="G542" s="294"/>
      <c r="H542" s="294"/>
      <c r="I542" s="294"/>
      <c r="J542" s="294"/>
      <c r="K542" s="294"/>
      <c r="L542" s="294"/>
      <c r="M542" s="167"/>
      <c r="N542" s="167"/>
    </row>
    <row r="543" spans="1:14" s="7" customFormat="1" ht="22.5" customHeight="1" x14ac:dyDescent="0.15">
      <c r="A543" s="39"/>
      <c r="B543" s="56"/>
      <c r="C543" s="69"/>
      <c r="D543" s="69"/>
      <c r="E543" s="69"/>
      <c r="F543" s="69"/>
      <c r="G543" s="69"/>
      <c r="H543" s="69"/>
      <c r="I543" s="69"/>
      <c r="J543" s="69"/>
      <c r="K543" s="69"/>
      <c r="L543" s="167"/>
      <c r="M543" s="167"/>
      <c r="N543" s="167"/>
    </row>
    <row r="544" spans="1:14" s="3" customFormat="1" ht="63" customHeight="1" x14ac:dyDescent="0.15">
      <c r="A544" s="323" t="s">
        <v>304</v>
      </c>
      <c r="B544" s="324"/>
      <c r="C544" s="58" t="s">
        <v>39</v>
      </c>
      <c r="D544" s="27" t="s">
        <v>9</v>
      </c>
      <c r="E544" s="27" t="s">
        <v>80</v>
      </c>
      <c r="F544" s="27" t="s">
        <v>82</v>
      </c>
      <c r="G544" s="27" t="s">
        <v>68</v>
      </c>
      <c r="H544" s="27" t="s">
        <v>56</v>
      </c>
      <c r="I544" s="27" t="s">
        <v>83</v>
      </c>
      <c r="J544" s="27" t="s">
        <v>70</v>
      </c>
      <c r="K544" s="27" t="s">
        <v>71</v>
      </c>
      <c r="L544" s="27" t="s">
        <v>51</v>
      </c>
      <c r="M544" s="142"/>
      <c r="N544" s="142"/>
    </row>
    <row r="545" spans="1:14" s="3" customFormat="1" ht="15" customHeight="1" x14ac:dyDescent="0.15">
      <c r="A545" s="299" t="s">
        <v>305</v>
      </c>
      <c r="B545" s="300" t="s">
        <v>357</v>
      </c>
      <c r="C545" s="227" t="s">
        <v>326</v>
      </c>
      <c r="D545" s="74">
        <v>31</v>
      </c>
      <c r="E545" s="74">
        <v>30</v>
      </c>
      <c r="F545" s="74">
        <v>35</v>
      </c>
      <c r="G545" s="74">
        <v>17</v>
      </c>
      <c r="H545" s="74">
        <v>9</v>
      </c>
      <c r="I545" s="74">
        <v>14</v>
      </c>
      <c r="J545" s="74">
        <v>20</v>
      </c>
      <c r="K545" s="74">
        <v>69</v>
      </c>
      <c r="L545" s="74">
        <v>93</v>
      </c>
      <c r="M545" s="142"/>
      <c r="N545" s="142"/>
    </row>
    <row r="546" spans="1:14" s="3" customFormat="1" ht="15" customHeight="1" x14ac:dyDescent="0.15">
      <c r="A546" s="299"/>
      <c r="B546" s="300"/>
      <c r="C546" s="228"/>
      <c r="D546" s="75">
        <f>D545/E521*100</f>
        <v>15.048543689320388</v>
      </c>
      <c r="E546" s="75">
        <f>E545/E521*100</f>
        <v>14.563106796116504</v>
      </c>
      <c r="F546" s="75">
        <f>F545/E521*100</f>
        <v>16.990291262135923</v>
      </c>
      <c r="G546" s="75">
        <f>G545/E521*100</f>
        <v>8.2524271844660202</v>
      </c>
      <c r="H546" s="75">
        <f>H545/E521*100</f>
        <v>4.3689320388349513</v>
      </c>
      <c r="I546" s="75">
        <f>I545/E521*100</f>
        <v>6.7961165048543686</v>
      </c>
      <c r="J546" s="75">
        <f>J545/E521*100</f>
        <v>9.7087378640776691</v>
      </c>
      <c r="K546" s="75">
        <f>K545/E521*100</f>
        <v>33.495145631067963</v>
      </c>
      <c r="L546" s="75">
        <f>L545/E521*100</f>
        <v>45.145631067961169</v>
      </c>
      <c r="M546" s="142"/>
      <c r="N546" s="142"/>
    </row>
    <row r="547" spans="1:14" s="3" customFormat="1" ht="15" customHeight="1" x14ac:dyDescent="0.15">
      <c r="A547" s="299"/>
      <c r="B547" s="300"/>
      <c r="C547" s="227" t="s">
        <v>223</v>
      </c>
      <c r="D547" s="74">
        <v>34</v>
      </c>
      <c r="E547" s="74">
        <v>48</v>
      </c>
      <c r="F547" s="74">
        <v>36</v>
      </c>
      <c r="G547" s="74">
        <v>26</v>
      </c>
      <c r="H547" s="74">
        <v>11</v>
      </c>
      <c r="I547" s="74">
        <v>18</v>
      </c>
      <c r="J547" s="74">
        <v>16</v>
      </c>
      <c r="K547" s="74">
        <v>65</v>
      </c>
      <c r="L547" s="74">
        <v>94</v>
      </c>
      <c r="M547" s="142"/>
      <c r="N547" s="142"/>
    </row>
    <row r="548" spans="1:14" s="3" customFormat="1" ht="15" customHeight="1" x14ac:dyDescent="0.15">
      <c r="A548" s="299"/>
      <c r="B548" s="300"/>
      <c r="C548" s="228"/>
      <c r="D548" s="75">
        <f>D547/E523*100</f>
        <v>16.267942583732058</v>
      </c>
      <c r="E548" s="75">
        <f>E547/E523*100</f>
        <v>22.966507177033492</v>
      </c>
      <c r="F548" s="75">
        <f>F547/E523*100</f>
        <v>17.224880382775119</v>
      </c>
      <c r="G548" s="75">
        <f>G547/E523*100</f>
        <v>12.440191387559809</v>
      </c>
      <c r="H548" s="75">
        <f>H547/E523*100</f>
        <v>5.2631578947368416</v>
      </c>
      <c r="I548" s="75">
        <f>I547/E523*100</f>
        <v>8.6124401913875595</v>
      </c>
      <c r="J548" s="75">
        <f>J547/E523*100</f>
        <v>7.6555023923444976</v>
      </c>
      <c r="K548" s="75">
        <f>K547/E523*100</f>
        <v>31.100478468899524</v>
      </c>
      <c r="L548" s="75">
        <f>L547/E523*100</f>
        <v>44.976076555023923</v>
      </c>
      <c r="M548" s="142"/>
      <c r="N548" s="142"/>
    </row>
    <row r="549" spans="1:14" s="3" customFormat="1" ht="15" customHeight="1" x14ac:dyDescent="0.15">
      <c r="A549" s="299"/>
      <c r="B549" s="300"/>
      <c r="C549" s="227" t="s">
        <v>177</v>
      </c>
      <c r="D549" s="74">
        <v>37</v>
      </c>
      <c r="E549" s="74">
        <v>57</v>
      </c>
      <c r="F549" s="74">
        <v>34</v>
      </c>
      <c r="G549" s="74">
        <v>39</v>
      </c>
      <c r="H549" s="74">
        <v>6</v>
      </c>
      <c r="I549" s="74">
        <v>17</v>
      </c>
      <c r="J549" s="74">
        <v>25</v>
      </c>
      <c r="K549" s="74">
        <v>60</v>
      </c>
      <c r="L549" s="74">
        <v>108</v>
      </c>
      <c r="M549" s="142"/>
      <c r="N549" s="142"/>
    </row>
    <row r="550" spans="1:14" s="3" customFormat="1" ht="15" customHeight="1" x14ac:dyDescent="0.15">
      <c r="A550" s="299"/>
      <c r="B550" s="300"/>
      <c r="C550" s="228"/>
      <c r="D550" s="75">
        <f>D549/E525*100</f>
        <v>15.948275862068966</v>
      </c>
      <c r="E550" s="75">
        <f>E549/E525*100</f>
        <v>24.568965517241377</v>
      </c>
      <c r="F550" s="75">
        <f>F549/E525*100</f>
        <v>14.655172413793101</v>
      </c>
      <c r="G550" s="75">
        <f>G549/E525*100</f>
        <v>16.810344827586206</v>
      </c>
      <c r="H550" s="75">
        <f>H549/E525*100</f>
        <v>2.5862068965517242</v>
      </c>
      <c r="I550" s="75">
        <f>I549/E525*100</f>
        <v>7.3275862068965507</v>
      </c>
      <c r="J550" s="75">
        <f>J549/E525*100</f>
        <v>10.775862068965516</v>
      </c>
      <c r="K550" s="75">
        <f>K549/E525*100</f>
        <v>25.862068965517242</v>
      </c>
      <c r="L550" s="75">
        <f>L549/E525*100</f>
        <v>46.551724137931032</v>
      </c>
      <c r="M550" s="142"/>
      <c r="N550" s="142"/>
    </row>
    <row r="551" spans="1:14" s="8" customFormat="1" ht="84" customHeight="1" x14ac:dyDescent="0.15">
      <c r="A551" s="299"/>
      <c r="B551" s="300"/>
      <c r="C551" s="58" t="s">
        <v>39</v>
      </c>
      <c r="D551" s="27" t="s">
        <v>220</v>
      </c>
      <c r="E551" s="27" t="s">
        <v>85</v>
      </c>
      <c r="F551" s="27" t="s">
        <v>72</v>
      </c>
      <c r="G551" s="27" t="s">
        <v>23</v>
      </c>
      <c r="H551" s="27" t="s">
        <v>62</v>
      </c>
      <c r="I551" s="27" t="s">
        <v>81</v>
      </c>
      <c r="J551" s="38"/>
      <c r="K551" s="147"/>
      <c r="L551" s="166"/>
      <c r="M551" s="174"/>
      <c r="N551" s="174"/>
    </row>
    <row r="552" spans="1:14" s="8" customFormat="1" ht="15" customHeight="1" x14ac:dyDescent="0.15">
      <c r="A552" s="299"/>
      <c r="B552" s="300"/>
      <c r="C552" s="227" t="s">
        <v>326</v>
      </c>
      <c r="D552" s="74">
        <v>146</v>
      </c>
      <c r="E552" s="74">
        <v>8</v>
      </c>
      <c r="F552" s="74">
        <v>25</v>
      </c>
      <c r="G552" s="74">
        <v>8</v>
      </c>
      <c r="H552" s="74">
        <v>13</v>
      </c>
      <c r="I552" s="74">
        <v>11</v>
      </c>
      <c r="J552" s="116"/>
      <c r="K552" s="148"/>
      <c r="L552" s="31"/>
      <c r="M552" s="174"/>
      <c r="N552" s="174"/>
    </row>
    <row r="553" spans="1:14" s="7" customFormat="1" ht="15" customHeight="1" x14ac:dyDescent="0.15">
      <c r="A553" s="299"/>
      <c r="B553" s="300"/>
      <c r="C553" s="228"/>
      <c r="D553" s="75">
        <f>D552/E521*100</f>
        <v>70.873786407766985</v>
      </c>
      <c r="E553" s="75">
        <f>E552/E521*100</f>
        <v>3.8834951456310676</v>
      </c>
      <c r="F553" s="75">
        <f>F552/E521*100</f>
        <v>12.135922330097088</v>
      </c>
      <c r="G553" s="75">
        <f>G552/E521*100</f>
        <v>3.8834951456310676</v>
      </c>
      <c r="H553" s="75">
        <f>H552/E521*100</f>
        <v>6.3106796116504853</v>
      </c>
      <c r="I553" s="75">
        <f>I552/E521*100</f>
        <v>5.3398058252427179</v>
      </c>
      <c r="J553" s="95"/>
      <c r="K553" s="148"/>
      <c r="L553" s="31"/>
      <c r="M553" s="167"/>
      <c r="N553" s="167"/>
    </row>
    <row r="554" spans="1:14" s="8" customFormat="1" ht="15" customHeight="1" x14ac:dyDescent="0.15">
      <c r="A554" s="299"/>
      <c r="B554" s="300"/>
      <c r="C554" s="227" t="s">
        <v>223</v>
      </c>
      <c r="D554" s="74">
        <v>116</v>
      </c>
      <c r="E554" s="74">
        <v>6</v>
      </c>
      <c r="F554" s="74">
        <v>26</v>
      </c>
      <c r="G554" s="74">
        <v>7</v>
      </c>
      <c r="H554" s="74">
        <v>16</v>
      </c>
      <c r="I554" s="74">
        <v>23</v>
      </c>
      <c r="J554" s="116"/>
      <c r="K554" s="148"/>
      <c r="L554" s="31"/>
      <c r="M554" s="174"/>
      <c r="N554" s="174"/>
    </row>
    <row r="555" spans="1:14" s="7" customFormat="1" ht="15" customHeight="1" x14ac:dyDescent="0.15">
      <c r="A555" s="299"/>
      <c r="B555" s="300"/>
      <c r="C555" s="228"/>
      <c r="D555" s="75">
        <f>D554/E523*100</f>
        <v>55.502392344497608</v>
      </c>
      <c r="E555" s="75">
        <f>E554/E523*100</f>
        <v>2.8708133971291865</v>
      </c>
      <c r="F555" s="75">
        <f>F554/E523*100</f>
        <v>12.440191387559809</v>
      </c>
      <c r="G555" s="75">
        <f>G554/E523*100</f>
        <v>3.3492822966507179</v>
      </c>
      <c r="H555" s="75">
        <f>H554/E523*100</f>
        <v>7.6555023923444976</v>
      </c>
      <c r="I555" s="75">
        <f>I554/E523*100</f>
        <v>11.004784688995215</v>
      </c>
      <c r="J555" s="95"/>
      <c r="K555" s="148"/>
      <c r="L555" s="31"/>
      <c r="M555" s="167"/>
      <c r="N555" s="167"/>
    </row>
    <row r="556" spans="1:14" s="8" customFormat="1" ht="15" customHeight="1" x14ac:dyDescent="0.15">
      <c r="A556" s="299"/>
      <c r="B556" s="300"/>
      <c r="C556" s="227" t="s">
        <v>177</v>
      </c>
      <c r="D556" s="74">
        <v>130</v>
      </c>
      <c r="E556" s="74">
        <v>3</v>
      </c>
      <c r="F556" s="74">
        <v>18</v>
      </c>
      <c r="G556" s="74">
        <v>4</v>
      </c>
      <c r="H556" s="74">
        <v>20</v>
      </c>
      <c r="I556" s="74">
        <v>24</v>
      </c>
      <c r="J556" s="116"/>
      <c r="K556" s="148"/>
      <c r="L556" s="31"/>
      <c r="M556" s="174"/>
      <c r="N556" s="174"/>
    </row>
    <row r="557" spans="1:14" s="7" customFormat="1" ht="15" customHeight="1" x14ac:dyDescent="0.15">
      <c r="A557" s="299"/>
      <c r="B557" s="300"/>
      <c r="C557" s="228"/>
      <c r="D557" s="75">
        <f>D556/E525*100</f>
        <v>56.034482758620683</v>
      </c>
      <c r="E557" s="75">
        <f>E556/E525*100</f>
        <v>1.2931034482758621</v>
      </c>
      <c r="F557" s="75">
        <f>F556/E525*100</f>
        <v>7.7586206896551726</v>
      </c>
      <c r="G557" s="75">
        <f>G556/E525*100</f>
        <v>1.7241379310344827</v>
      </c>
      <c r="H557" s="75">
        <f>H556/E525*100</f>
        <v>8.6206896551724146</v>
      </c>
      <c r="I557" s="75">
        <f>I556/E525*100</f>
        <v>10.344827586206897</v>
      </c>
      <c r="J557" s="95"/>
      <c r="K557" s="148"/>
      <c r="L557" s="31"/>
      <c r="M557" s="167"/>
      <c r="N557" s="167"/>
    </row>
    <row r="558" spans="1:14" s="7" customFormat="1" ht="21" customHeight="1" x14ac:dyDescent="0.15">
      <c r="A558" s="31"/>
      <c r="B558" s="306" t="s">
        <v>347</v>
      </c>
      <c r="C558" s="306"/>
      <c r="D558" s="306"/>
      <c r="E558" s="306"/>
      <c r="F558" s="306"/>
      <c r="G558" s="306"/>
      <c r="H558" s="306"/>
      <c r="I558" s="306"/>
      <c r="J558" s="306"/>
      <c r="K558" s="306"/>
      <c r="L558" s="306"/>
      <c r="M558" s="167"/>
      <c r="N558" s="167"/>
    </row>
    <row r="559" spans="1:14" s="7" customFormat="1" ht="22.5" customHeight="1" x14ac:dyDescent="0.15">
      <c r="A559" s="31"/>
      <c r="B559" s="57"/>
      <c r="C559" s="57"/>
      <c r="D559" s="57"/>
      <c r="E559" s="57"/>
      <c r="F559" s="57"/>
      <c r="G559" s="57"/>
      <c r="H559" s="57"/>
      <c r="I559" s="57"/>
      <c r="J559" s="57"/>
      <c r="K559" s="57"/>
      <c r="L559" s="57"/>
      <c r="M559" s="167"/>
      <c r="N559" s="167"/>
    </row>
    <row r="560" spans="1:14" s="3" customFormat="1" ht="15" customHeight="1" x14ac:dyDescent="0.15">
      <c r="A560" s="259" t="s">
        <v>74</v>
      </c>
      <c r="B560" s="260"/>
      <c r="C560" s="227" t="s">
        <v>39</v>
      </c>
      <c r="D560" s="264" t="s">
        <v>16</v>
      </c>
      <c r="E560" s="264" t="s">
        <v>256</v>
      </c>
      <c r="F560" s="264" t="s">
        <v>273</v>
      </c>
      <c r="G560" s="264" t="s">
        <v>274</v>
      </c>
      <c r="H560" s="266" t="s">
        <v>22</v>
      </c>
      <c r="I560" s="142"/>
    </row>
    <row r="561" spans="1:14" s="3" customFormat="1" ht="64.5" customHeight="1" x14ac:dyDescent="0.15">
      <c r="A561" s="286"/>
      <c r="B561" s="287"/>
      <c r="C561" s="228"/>
      <c r="D561" s="328"/>
      <c r="E561" s="328"/>
      <c r="F561" s="328"/>
      <c r="G561" s="328"/>
      <c r="H561" s="329"/>
      <c r="I561" s="142"/>
    </row>
    <row r="562" spans="1:14" s="3" customFormat="1" ht="15" customHeight="1" x14ac:dyDescent="0.15">
      <c r="A562" s="227" t="s">
        <v>271</v>
      </c>
      <c r="B562" s="303" t="s">
        <v>272</v>
      </c>
      <c r="C562" s="227" t="s">
        <v>326</v>
      </c>
      <c r="D562" s="72">
        <v>411</v>
      </c>
      <c r="E562" s="72">
        <v>561</v>
      </c>
      <c r="F562" s="72">
        <v>438</v>
      </c>
      <c r="G562" s="72">
        <v>304</v>
      </c>
      <c r="H562" s="109">
        <v>64</v>
      </c>
      <c r="I562" s="142"/>
    </row>
    <row r="563" spans="1:14" s="3" customFormat="1" ht="15" customHeight="1" x14ac:dyDescent="0.15">
      <c r="A563" s="263"/>
      <c r="B563" s="304"/>
      <c r="C563" s="228"/>
      <c r="D563" s="75">
        <f>+D562/SUM($D562:$H562)*100</f>
        <v>23.115860517435323</v>
      </c>
      <c r="E563" s="75">
        <f>+E562/SUM($D562:$H562)*100</f>
        <v>31.552305961754779</v>
      </c>
      <c r="F563" s="75">
        <f>+F562/SUM($D562:$H562)*100</f>
        <v>24.634420697412825</v>
      </c>
      <c r="G563" s="110">
        <f>+G562/SUM($D562:$H562)*100</f>
        <v>17.097862767154108</v>
      </c>
      <c r="H563" s="75">
        <f>+H562/SUM($D562:$H562)*100</f>
        <v>3.5995500562429701</v>
      </c>
      <c r="I563" s="142"/>
    </row>
    <row r="564" spans="1:14" s="3" customFormat="1" ht="15" customHeight="1" x14ac:dyDescent="0.15">
      <c r="A564" s="263"/>
      <c r="B564" s="304"/>
      <c r="C564" s="227" t="s">
        <v>337</v>
      </c>
      <c r="D564" s="72">
        <v>439</v>
      </c>
      <c r="E564" s="72">
        <v>600</v>
      </c>
      <c r="F564" s="72">
        <v>495</v>
      </c>
      <c r="G564" s="72">
        <v>312</v>
      </c>
      <c r="H564" s="109">
        <v>37</v>
      </c>
      <c r="I564" s="142"/>
    </row>
    <row r="565" spans="1:14" s="3" customFormat="1" ht="15" customHeight="1" x14ac:dyDescent="0.15">
      <c r="A565" s="263"/>
      <c r="B565" s="304"/>
      <c r="C565" s="228"/>
      <c r="D565" s="75">
        <f>+D564/SUM($D564:$H564)*100</f>
        <v>23.31386086032926</v>
      </c>
      <c r="E565" s="75">
        <f>+E564/SUM($D564:$H564)*100</f>
        <v>31.864046733935208</v>
      </c>
      <c r="F565" s="75">
        <f>+F564/SUM($D564:$H564)*100</f>
        <v>26.287838555496545</v>
      </c>
      <c r="G565" s="110">
        <f>+G564/SUM($D564:$H564)*100</f>
        <v>16.569304301646309</v>
      </c>
      <c r="H565" s="75">
        <f>+H564/SUM($D564:$H564)*100</f>
        <v>1.9649495485926711</v>
      </c>
      <c r="I565" s="142"/>
    </row>
    <row r="566" spans="1:14" s="9" customFormat="1" ht="15" customHeight="1" x14ac:dyDescent="0.15">
      <c r="A566" s="263"/>
      <c r="B566" s="304"/>
      <c r="C566" s="227" t="s">
        <v>338</v>
      </c>
      <c r="D566" s="74">
        <v>232</v>
      </c>
      <c r="E566" s="74">
        <v>670</v>
      </c>
      <c r="F566" s="74">
        <v>518</v>
      </c>
      <c r="G566" s="88">
        <v>428</v>
      </c>
      <c r="H566" s="74">
        <v>117</v>
      </c>
      <c r="I566" s="149"/>
    </row>
    <row r="567" spans="1:14" s="3" customFormat="1" ht="15" customHeight="1" x14ac:dyDescent="0.15">
      <c r="A567" s="228"/>
      <c r="B567" s="305"/>
      <c r="C567" s="228"/>
      <c r="D567" s="75">
        <f>+D566/SUM($D566:$H566)*100</f>
        <v>11.806615776081426</v>
      </c>
      <c r="E567" s="75">
        <f>+E566/SUM($D566:$H566)*100</f>
        <v>34.096692111959285</v>
      </c>
      <c r="F567" s="75">
        <f>+F566/SUM($D566:$H566)*100</f>
        <v>26.361323155216287</v>
      </c>
      <c r="G567" s="110">
        <f>+G566/SUM($D566:$H566)*100</f>
        <v>21.78117048346056</v>
      </c>
      <c r="H567" s="128">
        <f>+H566/SUM($D566:$H566)*100</f>
        <v>5.9541984732824424</v>
      </c>
      <c r="I567" s="150"/>
    </row>
    <row r="568" spans="1:14" s="7" customFormat="1" ht="22.5" customHeight="1" x14ac:dyDescent="0.15">
      <c r="A568" s="21"/>
      <c r="B568" s="48"/>
      <c r="C568" s="59"/>
      <c r="D568" s="59"/>
      <c r="E568" s="59"/>
      <c r="F568" s="59"/>
      <c r="G568" s="59"/>
      <c r="H568" s="59"/>
      <c r="I568" s="59"/>
      <c r="J568" s="59"/>
      <c r="K568" s="59"/>
      <c r="L568" s="59"/>
      <c r="M568" s="167"/>
      <c r="N568" s="167"/>
    </row>
    <row r="569" spans="1:14" s="207" customFormat="1" ht="60.75" customHeight="1" x14ac:dyDescent="0.15">
      <c r="A569" s="245" t="s">
        <v>314</v>
      </c>
      <c r="B569" s="246"/>
      <c r="C569" s="206" t="s">
        <v>313</v>
      </c>
      <c r="D569" s="213" t="s">
        <v>324</v>
      </c>
      <c r="E569" s="213" t="s">
        <v>323</v>
      </c>
      <c r="F569" s="213" t="s">
        <v>322</v>
      </c>
      <c r="G569" s="213" t="s">
        <v>321</v>
      </c>
      <c r="H569" s="213" t="s">
        <v>320</v>
      </c>
      <c r="I569" s="213" t="s">
        <v>319</v>
      </c>
      <c r="J569" s="213" t="s">
        <v>318</v>
      </c>
      <c r="K569" s="213" t="s">
        <v>317</v>
      </c>
      <c r="N569" s="208"/>
    </row>
    <row r="570" spans="1:14" s="215" customFormat="1" ht="15" customHeight="1" x14ac:dyDescent="0.15">
      <c r="A570" s="252" t="s">
        <v>308</v>
      </c>
      <c r="B570" s="255" t="s">
        <v>316</v>
      </c>
      <c r="C570" s="249" t="s">
        <v>339</v>
      </c>
      <c r="D570" s="202">
        <v>318</v>
      </c>
      <c r="E570" s="201">
        <v>561</v>
      </c>
      <c r="F570" s="201">
        <v>526</v>
      </c>
      <c r="G570" s="201">
        <v>440</v>
      </c>
      <c r="H570" s="201">
        <v>219</v>
      </c>
      <c r="I570" s="201">
        <v>678</v>
      </c>
      <c r="J570" s="201">
        <v>393</v>
      </c>
      <c r="K570" s="201">
        <v>485</v>
      </c>
      <c r="N570" s="216"/>
    </row>
    <row r="571" spans="1:14" s="215" customFormat="1" ht="15" customHeight="1" x14ac:dyDescent="0.15">
      <c r="A571" s="253"/>
      <c r="B571" s="255"/>
      <c r="C571" s="250"/>
      <c r="D571" s="197">
        <f>+D570/1716*100</f>
        <v>18.53146853146853</v>
      </c>
      <c r="E571" s="197">
        <f t="shared" ref="E571:J571" si="201">+E570/1716*100</f>
        <v>32.692307692307693</v>
      </c>
      <c r="F571" s="197">
        <f t="shared" si="201"/>
        <v>30.652680652680651</v>
      </c>
      <c r="G571" s="197">
        <f t="shared" si="201"/>
        <v>25.641025641025639</v>
      </c>
      <c r="H571" s="197">
        <f t="shared" si="201"/>
        <v>12.762237762237763</v>
      </c>
      <c r="I571" s="197">
        <f t="shared" si="201"/>
        <v>39.510489510489514</v>
      </c>
      <c r="J571" s="197">
        <f t="shared" si="201"/>
        <v>22.9020979020979</v>
      </c>
      <c r="K571" s="197">
        <f>+K570/1716*100</f>
        <v>28.263403263403262</v>
      </c>
      <c r="N571" s="216"/>
    </row>
    <row r="572" spans="1:14" s="215" customFormat="1" ht="15" customHeight="1" x14ac:dyDescent="0.15">
      <c r="A572" s="253"/>
      <c r="B572" s="255"/>
      <c r="C572" s="249" t="s">
        <v>337</v>
      </c>
      <c r="D572" s="229" t="s">
        <v>340</v>
      </c>
      <c r="E572" s="230"/>
      <c r="F572" s="230"/>
      <c r="G572" s="230"/>
      <c r="H572" s="230"/>
      <c r="I572" s="230"/>
      <c r="J572" s="230"/>
      <c r="K572" s="231"/>
      <c r="N572" s="216"/>
    </row>
    <row r="573" spans="1:14" s="215" customFormat="1" ht="15" customHeight="1" x14ac:dyDescent="0.15">
      <c r="A573" s="253"/>
      <c r="B573" s="255"/>
      <c r="C573" s="250"/>
      <c r="D573" s="232"/>
      <c r="E573" s="233"/>
      <c r="F573" s="233"/>
      <c r="G573" s="233"/>
      <c r="H573" s="233"/>
      <c r="I573" s="233"/>
      <c r="J573" s="233"/>
      <c r="K573" s="234"/>
      <c r="N573" s="216"/>
    </row>
    <row r="574" spans="1:14" s="215" customFormat="1" ht="15" customHeight="1" x14ac:dyDescent="0.15">
      <c r="A574" s="253"/>
      <c r="B574" s="255"/>
      <c r="C574" s="249" t="s">
        <v>338</v>
      </c>
      <c r="D574" s="202">
        <v>366</v>
      </c>
      <c r="E574" s="201">
        <v>558</v>
      </c>
      <c r="F574" s="201">
        <v>478</v>
      </c>
      <c r="G574" s="201">
        <v>401</v>
      </c>
      <c r="H574" s="201">
        <v>228</v>
      </c>
      <c r="I574" s="201">
        <v>736</v>
      </c>
      <c r="J574" s="201">
        <v>440</v>
      </c>
      <c r="K574" s="201">
        <v>497</v>
      </c>
      <c r="N574" s="216"/>
    </row>
    <row r="575" spans="1:14" s="215" customFormat="1" ht="15" customHeight="1" x14ac:dyDescent="0.15">
      <c r="A575" s="253"/>
      <c r="B575" s="255"/>
      <c r="C575" s="250"/>
      <c r="D575" s="197">
        <f>+D574/1921*100</f>
        <v>19.052576782925559</v>
      </c>
      <c r="E575" s="197">
        <f t="shared" ref="E575:K575" si="202">+E574/1921*100</f>
        <v>29.047371160853725</v>
      </c>
      <c r="F575" s="197">
        <f t="shared" si="202"/>
        <v>24.882873503383653</v>
      </c>
      <c r="G575" s="197">
        <f t="shared" si="202"/>
        <v>20.874544508068716</v>
      </c>
      <c r="H575" s="197">
        <f t="shared" si="202"/>
        <v>11.868818323789693</v>
      </c>
      <c r="I575" s="197">
        <f t="shared" si="202"/>
        <v>38.31337844872462</v>
      </c>
      <c r="J575" s="197">
        <f t="shared" si="202"/>
        <v>22.904737116085371</v>
      </c>
      <c r="K575" s="197">
        <f t="shared" si="202"/>
        <v>25.871941697032796</v>
      </c>
      <c r="N575" s="216"/>
    </row>
    <row r="576" spans="1:14" s="185" customFormat="1" ht="15" customHeight="1" x14ac:dyDescent="0.15">
      <c r="A576" s="253"/>
      <c r="B576" s="255"/>
      <c r="C576" s="249" t="s">
        <v>313</v>
      </c>
      <c r="D576" s="256" t="s">
        <v>315</v>
      </c>
      <c r="E576" s="256" t="s">
        <v>309</v>
      </c>
      <c r="H576" s="257"/>
      <c r="I576" s="257"/>
      <c r="J576" s="186"/>
      <c r="K576" s="186"/>
      <c r="L576" s="186"/>
      <c r="M576" s="186"/>
      <c r="N576" s="186"/>
    </row>
    <row r="577" spans="1:14" s="185" customFormat="1" ht="15" customHeight="1" x14ac:dyDescent="0.15">
      <c r="A577" s="253"/>
      <c r="B577" s="255"/>
      <c r="C577" s="250"/>
      <c r="D577" s="256"/>
      <c r="E577" s="256"/>
      <c r="H577" s="258"/>
      <c r="I577" s="258"/>
      <c r="J577" s="186"/>
      <c r="K577" s="186"/>
      <c r="L577" s="186"/>
      <c r="M577" s="186"/>
      <c r="N577" s="186"/>
    </row>
    <row r="578" spans="1:14" s="207" customFormat="1" ht="15" customHeight="1" x14ac:dyDescent="0.15">
      <c r="A578" s="253"/>
      <c r="B578" s="255"/>
      <c r="C578" s="249" t="s">
        <v>339</v>
      </c>
      <c r="D578" s="214">
        <v>312</v>
      </c>
      <c r="E578" s="214">
        <v>62</v>
      </c>
      <c r="H578" s="212"/>
      <c r="I578" s="212"/>
      <c r="J578" s="208"/>
      <c r="K578" s="208"/>
      <c r="L578" s="208"/>
      <c r="M578" s="208"/>
      <c r="N578" s="208"/>
    </row>
    <row r="579" spans="1:14" s="199" customFormat="1" ht="15" customHeight="1" x14ac:dyDescent="0.15">
      <c r="A579" s="253"/>
      <c r="B579" s="255"/>
      <c r="C579" s="250"/>
      <c r="D579" s="196">
        <f>+D578/1716*100</f>
        <v>18.181818181818183</v>
      </c>
      <c r="E579" s="196" t="s">
        <v>306</v>
      </c>
      <c r="H579" s="212"/>
      <c r="I579" s="212"/>
      <c r="J579" s="200"/>
      <c r="K579" s="200"/>
      <c r="L579" s="200"/>
      <c r="M579" s="200"/>
      <c r="N579" s="200"/>
    </row>
    <row r="580" spans="1:14" s="207" customFormat="1" ht="15" customHeight="1" x14ac:dyDescent="0.15">
      <c r="A580" s="253"/>
      <c r="B580" s="255"/>
      <c r="C580" s="249" t="s">
        <v>337</v>
      </c>
      <c r="D580" s="235" t="s">
        <v>341</v>
      </c>
      <c r="E580" s="236"/>
      <c r="H580" s="212"/>
      <c r="I580" s="212"/>
      <c r="J580" s="208"/>
      <c r="K580" s="208"/>
      <c r="L580" s="208"/>
      <c r="M580" s="208"/>
      <c r="N580" s="208"/>
    </row>
    <row r="581" spans="1:14" s="199" customFormat="1" ht="15" customHeight="1" x14ac:dyDescent="0.15">
      <c r="A581" s="253"/>
      <c r="B581" s="255"/>
      <c r="C581" s="250"/>
      <c r="D581" s="237"/>
      <c r="E581" s="238"/>
      <c r="H581" s="212"/>
      <c r="I581" s="212"/>
      <c r="J581" s="200"/>
      <c r="K581" s="200"/>
      <c r="L581" s="200"/>
      <c r="M581" s="200"/>
      <c r="N581" s="200"/>
    </row>
    <row r="582" spans="1:14" s="207" customFormat="1" ht="15" customHeight="1" x14ac:dyDescent="0.15">
      <c r="A582" s="253"/>
      <c r="B582" s="255"/>
      <c r="C582" s="249" t="s">
        <v>338</v>
      </c>
      <c r="D582" s="214">
        <v>267</v>
      </c>
      <c r="E582" s="214">
        <v>44</v>
      </c>
      <c r="H582" s="212"/>
      <c r="I582" s="212"/>
      <c r="J582" s="208"/>
      <c r="K582" s="208"/>
      <c r="L582" s="208"/>
      <c r="M582" s="208"/>
      <c r="N582" s="208"/>
    </row>
    <row r="583" spans="1:14" s="199" customFormat="1" ht="15" customHeight="1" x14ac:dyDescent="0.15">
      <c r="A583" s="254"/>
      <c r="B583" s="255"/>
      <c r="C583" s="250"/>
      <c r="D583" s="196">
        <f>+D582/1921*100</f>
        <v>13.899010931806352</v>
      </c>
      <c r="E583" s="196" t="s">
        <v>306</v>
      </c>
      <c r="H583" s="212"/>
      <c r="I583" s="212"/>
      <c r="J583" s="200"/>
      <c r="K583" s="200"/>
      <c r="L583" s="200"/>
      <c r="M583" s="200"/>
      <c r="N583" s="200"/>
    </row>
    <row r="584" spans="1:14" s="192" customFormat="1" ht="22.5" customHeight="1" x14ac:dyDescent="0.15">
      <c r="A584" s="194"/>
      <c r="B584" s="251" t="s">
        <v>353</v>
      </c>
      <c r="C584" s="251"/>
      <c r="D584" s="251"/>
      <c r="E584" s="251"/>
      <c r="F584" s="251"/>
      <c r="G584" s="251"/>
      <c r="H584" s="251"/>
      <c r="I584" s="251"/>
      <c r="J584" s="251"/>
      <c r="K584" s="251"/>
      <c r="L584" s="251"/>
      <c r="M584" s="193"/>
    </row>
    <row r="585" spans="1:14" s="207" customFormat="1" ht="22.5" customHeight="1" x14ac:dyDescent="0.15">
      <c r="A585" s="211"/>
      <c r="B585" s="210"/>
      <c r="C585" s="195"/>
      <c r="D585" s="195"/>
      <c r="E585" s="195"/>
      <c r="F585" s="195"/>
      <c r="G585" s="195"/>
      <c r="H585" s="195"/>
      <c r="I585" s="195"/>
      <c r="J585" s="195"/>
      <c r="K585" s="209"/>
      <c r="L585" s="209"/>
      <c r="M585" s="208"/>
    </row>
    <row r="586" spans="1:14" s="199" customFormat="1" ht="38.25" customHeight="1" x14ac:dyDescent="0.15">
      <c r="A586" s="245" t="s">
        <v>314</v>
      </c>
      <c r="B586" s="246"/>
      <c r="C586" s="206" t="s">
        <v>313</v>
      </c>
      <c r="D586" s="205" t="s">
        <v>312</v>
      </c>
      <c r="E586" s="198" t="s">
        <v>343</v>
      </c>
      <c r="F586" s="198" t="s">
        <v>311</v>
      </c>
      <c r="G586" s="198" t="s">
        <v>310</v>
      </c>
      <c r="H586" s="198" t="s">
        <v>342</v>
      </c>
      <c r="I586" s="198" t="s">
        <v>309</v>
      </c>
      <c r="J586" s="221"/>
      <c r="L586" s="222"/>
      <c r="M586" s="204"/>
      <c r="N586" s="200"/>
    </row>
    <row r="587" spans="1:14" s="199" customFormat="1" ht="15" customHeight="1" x14ac:dyDescent="0.15">
      <c r="A587" s="247" t="s">
        <v>344</v>
      </c>
      <c r="B587" s="248" t="s">
        <v>307</v>
      </c>
      <c r="C587" s="249" t="s">
        <v>339</v>
      </c>
      <c r="D587" s="203">
        <v>588</v>
      </c>
      <c r="E587" s="202">
        <v>177</v>
      </c>
      <c r="F587" s="201">
        <v>233</v>
      </c>
      <c r="G587" s="201">
        <v>369</v>
      </c>
      <c r="H587" s="201">
        <v>810</v>
      </c>
      <c r="I587" s="201">
        <v>69</v>
      </c>
      <c r="J587" s="223"/>
      <c r="L587" s="223"/>
      <c r="M587" s="195"/>
      <c r="N587" s="200"/>
    </row>
    <row r="588" spans="1:14" ht="15" customHeight="1" x14ac:dyDescent="0.15">
      <c r="A588" s="247"/>
      <c r="B588" s="248"/>
      <c r="C588" s="250"/>
      <c r="D588" s="196">
        <f>+D587/1709*100</f>
        <v>34.406085430076068</v>
      </c>
      <c r="E588" s="196">
        <f t="shared" ref="E588:H588" si="203">+E587/1709*100</f>
        <v>10.356933879461673</v>
      </c>
      <c r="F588" s="196">
        <f t="shared" si="203"/>
        <v>13.633703920421301</v>
      </c>
      <c r="G588" s="196">
        <f t="shared" si="203"/>
        <v>21.591574019894676</v>
      </c>
      <c r="H588" s="196">
        <f t="shared" si="203"/>
        <v>47.396138092451729</v>
      </c>
      <c r="I588" s="196" t="s">
        <v>213</v>
      </c>
      <c r="J588" s="188"/>
      <c r="L588" s="188"/>
      <c r="M588" s="195"/>
      <c r="N588" s="195"/>
    </row>
    <row r="589" spans="1:14" s="199" customFormat="1" ht="15" customHeight="1" x14ac:dyDescent="0.15">
      <c r="A589" s="247"/>
      <c r="B589" s="248"/>
      <c r="C589" s="249" t="s">
        <v>337</v>
      </c>
      <c r="D589" s="239" t="s">
        <v>341</v>
      </c>
      <c r="E589" s="240"/>
      <c r="F589" s="240"/>
      <c r="G589" s="240"/>
      <c r="H589" s="240"/>
      <c r="I589" s="241"/>
      <c r="J589" s="223"/>
      <c r="L589" s="223"/>
      <c r="M589" s="195"/>
      <c r="N589" s="200"/>
    </row>
    <row r="590" spans="1:14" ht="15" customHeight="1" x14ac:dyDescent="0.15">
      <c r="A590" s="247"/>
      <c r="B590" s="248"/>
      <c r="C590" s="250"/>
      <c r="D590" s="242"/>
      <c r="E590" s="243"/>
      <c r="F590" s="243"/>
      <c r="G590" s="243"/>
      <c r="H590" s="243"/>
      <c r="I590" s="244"/>
      <c r="J590" s="188"/>
      <c r="L590" s="188"/>
      <c r="M590" s="195"/>
      <c r="N590" s="195"/>
    </row>
    <row r="591" spans="1:14" s="199" customFormat="1" ht="15" customHeight="1" x14ac:dyDescent="0.15">
      <c r="A591" s="247"/>
      <c r="B591" s="248"/>
      <c r="C591" s="249" t="s">
        <v>338</v>
      </c>
      <c r="D591" s="203">
        <v>529</v>
      </c>
      <c r="E591" s="202">
        <v>435</v>
      </c>
      <c r="F591" s="201">
        <v>175</v>
      </c>
      <c r="G591" s="201">
        <v>338</v>
      </c>
      <c r="H591" s="201">
        <v>645</v>
      </c>
      <c r="I591" s="201">
        <v>91</v>
      </c>
      <c r="J591" s="223"/>
      <c r="L591" s="223"/>
      <c r="M591" s="195"/>
      <c r="N591" s="200"/>
    </row>
    <row r="592" spans="1:14" ht="15" customHeight="1" x14ac:dyDescent="0.15">
      <c r="A592" s="247"/>
      <c r="B592" s="248"/>
      <c r="C592" s="250"/>
      <c r="D592" s="196">
        <f>+D591/1874*100</f>
        <v>28.228388473852721</v>
      </c>
      <c r="E592" s="196">
        <f t="shared" ref="E592:H592" si="204">+E591/1874*100</f>
        <v>23.212379935965849</v>
      </c>
      <c r="F592" s="196">
        <f t="shared" si="204"/>
        <v>9.3383137673425836</v>
      </c>
      <c r="G592" s="196">
        <f t="shared" si="204"/>
        <v>18.036286019210245</v>
      </c>
      <c r="H592" s="196">
        <f t="shared" si="204"/>
        <v>34.418356456776948</v>
      </c>
      <c r="I592" s="196" t="s">
        <v>213</v>
      </c>
      <c r="J592" s="188"/>
      <c r="L592" s="188"/>
      <c r="M592" s="195"/>
      <c r="N592" s="195"/>
    </row>
    <row r="593" spans="1:14" s="192" customFormat="1" ht="22.5" customHeight="1" x14ac:dyDescent="0.15">
      <c r="A593" s="194"/>
      <c r="B593" s="251" t="s">
        <v>354</v>
      </c>
      <c r="C593" s="251"/>
      <c r="D593" s="251"/>
      <c r="E593" s="251"/>
      <c r="F593" s="251"/>
      <c r="G593" s="251"/>
      <c r="H593" s="251"/>
      <c r="I593" s="251"/>
      <c r="J593" s="251"/>
      <c r="K593" s="251"/>
      <c r="L593" s="251"/>
      <c r="M593" s="193"/>
    </row>
    <row r="594" spans="1:14" s="185" customFormat="1" ht="22.5" customHeight="1" x14ac:dyDescent="0.15">
      <c r="A594" s="190"/>
      <c r="B594" s="191"/>
      <c r="C594" s="190"/>
      <c r="D594" s="189"/>
      <c r="E594" s="188"/>
      <c r="F594" s="188"/>
      <c r="G594" s="187"/>
      <c r="H594" s="187"/>
      <c r="I594" s="187"/>
      <c r="J594" s="187"/>
      <c r="K594" s="187"/>
      <c r="L594" s="187"/>
      <c r="M594" s="186"/>
    </row>
    <row r="595" spans="1:14" s="7" customFormat="1" ht="21" customHeight="1" x14ac:dyDescent="0.15">
      <c r="A595" s="19"/>
      <c r="B595" s="42"/>
      <c r="C595" s="13"/>
      <c r="D595" s="97"/>
      <c r="E595" s="97"/>
      <c r="F595" s="97"/>
      <c r="G595" s="97"/>
      <c r="H595" s="113"/>
      <c r="I595" s="113"/>
      <c r="J595" s="76"/>
      <c r="K595" s="76"/>
      <c r="L595" s="76"/>
      <c r="M595" s="167"/>
      <c r="N595" s="167"/>
    </row>
  </sheetData>
  <mergeCells count="594">
    <mergeCell ref="D560:D561"/>
    <mergeCell ref="E560:E561"/>
    <mergeCell ref="F560:F561"/>
    <mergeCell ref="G560:G561"/>
    <mergeCell ref="D20:D21"/>
    <mergeCell ref="E20:E21"/>
    <mergeCell ref="F20:F21"/>
    <mergeCell ref="G20:G21"/>
    <mergeCell ref="D101:D103"/>
    <mergeCell ref="E101:E103"/>
    <mergeCell ref="F101:F103"/>
    <mergeCell ref="G101:G103"/>
    <mergeCell ref="D362:D363"/>
    <mergeCell ref="E362:E363"/>
    <mergeCell ref="F362:F363"/>
    <mergeCell ref="G362:G363"/>
    <mergeCell ref="D519:D520"/>
    <mergeCell ref="E519:E520"/>
    <mergeCell ref="F519:F520"/>
    <mergeCell ref="G519:G520"/>
    <mergeCell ref="A303:L303"/>
    <mergeCell ref="A319:L319"/>
    <mergeCell ref="A329:B330"/>
    <mergeCell ref="C329:C330"/>
    <mergeCell ref="C24:C25"/>
    <mergeCell ref="C124:C125"/>
    <mergeCell ref="C131:C132"/>
    <mergeCell ref="I454:I455"/>
    <mergeCell ref="I463:I464"/>
    <mergeCell ref="C445:C446"/>
    <mergeCell ref="H445:H446"/>
    <mergeCell ref="I436:I437"/>
    <mergeCell ref="C417:C418"/>
    <mergeCell ref="I417:I418"/>
    <mergeCell ref="F390:F391"/>
    <mergeCell ref="F399:F400"/>
    <mergeCell ref="C383:C384"/>
    <mergeCell ref="C385:C386"/>
    <mergeCell ref="C387:C388"/>
    <mergeCell ref="G129:G130"/>
    <mergeCell ref="H129:H130"/>
    <mergeCell ref="H362:H363"/>
    <mergeCell ref="D371:D372"/>
    <mergeCell ref="E371:E372"/>
    <mergeCell ref="F371:F372"/>
    <mergeCell ref="G371:G372"/>
    <mergeCell ref="H371:H372"/>
    <mergeCell ref="I371:I372"/>
    <mergeCell ref="C148:C149"/>
    <mergeCell ref="A560:B561"/>
    <mergeCell ref="C560:C561"/>
    <mergeCell ref="H560:H561"/>
    <mergeCell ref="A562:A567"/>
    <mergeCell ref="B562:B567"/>
    <mergeCell ref="C562:C563"/>
    <mergeCell ref="C566:C567"/>
    <mergeCell ref="A146:A151"/>
    <mergeCell ref="B146:B151"/>
    <mergeCell ref="A475:A488"/>
    <mergeCell ref="B475:B488"/>
    <mergeCell ref="A529:A541"/>
    <mergeCell ref="B529:B541"/>
    <mergeCell ref="A545:A557"/>
    <mergeCell ref="B545:B557"/>
    <mergeCell ref="A511:A516"/>
    <mergeCell ref="B511:B516"/>
    <mergeCell ref="A519:B520"/>
    <mergeCell ref="A491:B492"/>
    <mergeCell ref="A445:B446"/>
    <mergeCell ref="D292:L293"/>
    <mergeCell ref="C308:C309"/>
    <mergeCell ref="C430:C431"/>
    <mergeCell ref="C552:C553"/>
    <mergeCell ref="C554:C555"/>
    <mergeCell ref="C556:C557"/>
    <mergeCell ref="A501:B502"/>
    <mergeCell ref="C501:C502"/>
    <mergeCell ref="C529:C530"/>
    <mergeCell ref="C531:C532"/>
    <mergeCell ref="C533:C534"/>
    <mergeCell ref="C536:C537"/>
    <mergeCell ref="C538:C539"/>
    <mergeCell ref="C540:C541"/>
    <mergeCell ref="C545:C546"/>
    <mergeCell ref="C547:C548"/>
    <mergeCell ref="C549:C550"/>
    <mergeCell ref="C519:C520"/>
    <mergeCell ref="A521:A526"/>
    <mergeCell ref="B521:B526"/>
    <mergeCell ref="C521:C522"/>
    <mergeCell ref="C523:C524"/>
    <mergeCell ref="C525:C526"/>
    <mergeCell ref="A544:B544"/>
    <mergeCell ref="B542:L542"/>
    <mergeCell ref="I501:I502"/>
    <mergeCell ref="A503:A508"/>
    <mergeCell ref="B503:B508"/>
    <mergeCell ref="C503:C504"/>
    <mergeCell ref="C505:C506"/>
    <mergeCell ref="C507:C508"/>
    <mergeCell ref="C511:C512"/>
    <mergeCell ref="C513:C514"/>
    <mergeCell ref="C515:C516"/>
    <mergeCell ref="I491:I492"/>
    <mergeCell ref="A493:A498"/>
    <mergeCell ref="B493:B498"/>
    <mergeCell ref="C493:C494"/>
    <mergeCell ref="C495:C496"/>
    <mergeCell ref="C497:C498"/>
    <mergeCell ref="A500:L500"/>
    <mergeCell ref="B489:L489"/>
    <mergeCell ref="C483:C484"/>
    <mergeCell ref="C485:C486"/>
    <mergeCell ref="C487:C488"/>
    <mergeCell ref="C491:C492"/>
    <mergeCell ref="D479:L480"/>
    <mergeCell ref="K473:K474"/>
    <mergeCell ref="F473:F474"/>
    <mergeCell ref="D487:J488"/>
    <mergeCell ref="M473:M474"/>
    <mergeCell ref="C475:C476"/>
    <mergeCell ref="C477:C478"/>
    <mergeCell ref="C479:C480"/>
    <mergeCell ref="C481:C482"/>
    <mergeCell ref="F481:F482"/>
    <mergeCell ref="G481:G482"/>
    <mergeCell ref="H481:H482"/>
    <mergeCell ref="I481:I482"/>
    <mergeCell ref="J481:J482"/>
    <mergeCell ref="H473:H474"/>
    <mergeCell ref="I473:I474"/>
    <mergeCell ref="J473:J474"/>
    <mergeCell ref="L473:L474"/>
    <mergeCell ref="D481:D482"/>
    <mergeCell ref="E481:E482"/>
    <mergeCell ref="B456:B461"/>
    <mergeCell ref="C456:C457"/>
    <mergeCell ref="C458:C459"/>
    <mergeCell ref="C460:C461"/>
    <mergeCell ref="A473:B474"/>
    <mergeCell ref="C473:C474"/>
    <mergeCell ref="D473:D474"/>
    <mergeCell ref="E473:E474"/>
    <mergeCell ref="G473:G474"/>
    <mergeCell ref="A463:B464"/>
    <mergeCell ref="C463:C464"/>
    <mergeCell ref="A465:A470"/>
    <mergeCell ref="B465:B470"/>
    <mergeCell ref="C465:C466"/>
    <mergeCell ref="C467:C468"/>
    <mergeCell ref="C469:C470"/>
    <mergeCell ref="A456:A461"/>
    <mergeCell ref="A447:A452"/>
    <mergeCell ref="B447:B452"/>
    <mergeCell ref="C447:C448"/>
    <mergeCell ref="C449:C450"/>
    <mergeCell ref="C451:C452"/>
    <mergeCell ref="A454:B455"/>
    <mergeCell ref="C454:C455"/>
    <mergeCell ref="C428:C429"/>
    <mergeCell ref="C432:C433"/>
    <mergeCell ref="A436:B437"/>
    <mergeCell ref="C436:C437"/>
    <mergeCell ref="A438:A443"/>
    <mergeCell ref="B438:B443"/>
    <mergeCell ref="C438:C439"/>
    <mergeCell ref="C440:C441"/>
    <mergeCell ref="C442:C443"/>
    <mergeCell ref="A435:L435"/>
    <mergeCell ref="A428:A433"/>
    <mergeCell ref="B428:B433"/>
    <mergeCell ref="A419:A424"/>
    <mergeCell ref="B419:B424"/>
    <mergeCell ref="C419:C420"/>
    <mergeCell ref="C421:C422"/>
    <mergeCell ref="C423:C424"/>
    <mergeCell ref="A426:B427"/>
    <mergeCell ref="C426:C427"/>
    <mergeCell ref="I426:I427"/>
    <mergeCell ref="C401:C402"/>
    <mergeCell ref="C403:C404"/>
    <mergeCell ref="C405:C406"/>
    <mergeCell ref="A408:B409"/>
    <mergeCell ref="C408:C409"/>
    <mergeCell ref="I408:I409"/>
    <mergeCell ref="A410:A415"/>
    <mergeCell ref="B410:B415"/>
    <mergeCell ref="C410:C411"/>
    <mergeCell ref="C412:C413"/>
    <mergeCell ref="C414:C415"/>
    <mergeCell ref="B401:B406"/>
    <mergeCell ref="A417:B418"/>
    <mergeCell ref="A401:A406"/>
    <mergeCell ref="A392:A397"/>
    <mergeCell ref="B392:B397"/>
    <mergeCell ref="C392:C393"/>
    <mergeCell ref="C394:C395"/>
    <mergeCell ref="C396:C397"/>
    <mergeCell ref="A399:B400"/>
    <mergeCell ref="C399:C400"/>
    <mergeCell ref="D399:D400"/>
    <mergeCell ref="E399:E400"/>
    <mergeCell ref="A390:B391"/>
    <mergeCell ref="C390:C391"/>
    <mergeCell ref="D390:D391"/>
    <mergeCell ref="E390:E391"/>
    <mergeCell ref="A371:B372"/>
    <mergeCell ref="C371:C372"/>
    <mergeCell ref="A383:A388"/>
    <mergeCell ref="B383:B388"/>
    <mergeCell ref="J371:J372"/>
    <mergeCell ref="A373:A378"/>
    <mergeCell ref="B373:B378"/>
    <mergeCell ref="C373:C374"/>
    <mergeCell ref="C375:C376"/>
    <mergeCell ref="C377:C378"/>
    <mergeCell ref="A381:B382"/>
    <mergeCell ref="C381:C382"/>
    <mergeCell ref="D381:D382"/>
    <mergeCell ref="E381:E382"/>
    <mergeCell ref="F381:F382"/>
    <mergeCell ref="A380:L380"/>
    <mergeCell ref="C366:C367"/>
    <mergeCell ref="C368:C369"/>
    <mergeCell ref="A355:A360"/>
    <mergeCell ref="B355:B360"/>
    <mergeCell ref="A343:A348"/>
    <mergeCell ref="B343:B348"/>
    <mergeCell ref="B337:B342"/>
    <mergeCell ref="C337:C338"/>
    <mergeCell ref="C339:C340"/>
    <mergeCell ref="C341:C342"/>
    <mergeCell ref="C343:C344"/>
    <mergeCell ref="C345:C346"/>
    <mergeCell ref="C347:C348"/>
    <mergeCell ref="C355:C356"/>
    <mergeCell ref="C357:C358"/>
    <mergeCell ref="C359:C360"/>
    <mergeCell ref="A362:B363"/>
    <mergeCell ref="C362:C363"/>
    <mergeCell ref="A364:A369"/>
    <mergeCell ref="B364:B369"/>
    <mergeCell ref="C364:C365"/>
    <mergeCell ref="I362:I363"/>
    <mergeCell ref="A278:B279"/>
    <mergeCell ref="C278:C279"/>
    <mergeCell ref="I278:I279"/>
    <mergeCell ref="A280:A285"/>
    <mergeCell ref="B280:B285"/>
    <mergeCell ref="C280:C281"/>
    <mergeCell ref="C282:C283"/>
    <mergeCell ref="C284:C285"/>
    <mergeCell ref="C290:C291"/>
    <mergeCell ref="A290:A295"/>
    <mergeCell ref="B290:B295"/>
    <mergeCell ref="A287:L287"/>
    <mergeCell ref="A288:B289"/>
    <mergeCell ref="C288:C289"/>
    <mergeCell ref="I288:I289"/>
    <mergeCell ref="A296:A301"/>
    <mergeCell ref="B296:B301"/>
    <mergeCell ref="C296:C297"/>
    <mergeCell ref="C298:C299"/>
    <mergeCell ref="C300:C301"/>
    <mergeCell ref="A304:B305"/>
    <mergeCell ref="C304:C305"/>
    <mergeCell ref="I304:I305"/>
    <mergeCell ref="A240:A245"/>
    <mergeCell ref="B240:B245"/>
    <mergeCell ref="C240:C241"/>
    <mergeCell ref="C242:C243"/>
    <mergeCell ref="C244:C245"/>
    <mergeCell ref="I268:I269"/>
    <mergeCell ref="A270:A275"/>
    <mergeCell ref="B270:B275"/>
    <mergeCell ref="C270:C271"/>
    <mergeCell ref="C272:C273"/>
    <mergeCell ref="C274:C275"/>
    <mergeCell ref="B246:K246"/>
    <mergeCell ref="A248:B248"/>
    <mergeCell ref="B255:L255"/>
    <mergeCell ref="A257:L257"/>
    <mergeCell ref="A267:L267"/>
    <mergeCell ref="A229:B230"/>
    <mergeCell ref="C229:C230"/>
    <mergeCell ref="I229:I230"/>
    <mergeCell ref="A231:A236"/>
    <mergeCell ref="B231:B236"/>
    <mergeCell ref="C231:C232"/>
    <mergeCell ref="C233:C234"/>
    <mergeCell ref="C235:C236"/>
    <mergeCell ref="A238:B239"/>
    <mergeCell ref="C238:C239"/>
    <mergeCell ref="D238:D239"/>
    <mergeCell ref="E238:E239"/>
    <mergeCell ref="F238:F239"/>
    <mergeCell ref="G238:G239"/>
    <mergeCell ref="A213:A218"/>
    <mergeCell ref="B213:B218"/>
    <mergeCell ref="C213:C214"/>
    <mergeCell ref="C217:C218"/>
    <mergeCell ref="A222:A227"/>
    <mergeCell ref="B222:B227"/>
    <mergeCell ref="C222:C223"/>
    <mergeCell ref="C224:C225"/>
    <mergeCell ref="C226:C227"/>
    <mergeCell ref="C215:C216"/>
    <mergeCell ref="A203:B204"/>
    <mergeCell ref="C203:C204"/>
    <mergeCell ref="D203:D204"/>
    <mergeCell ref="E203:E204"/>
    <mergeCell ref="F203:F204"/>
    <mergeCell ref="A205:A210"/>
    <mergeCell ref="B205:B210"/>
    <mergeCell ref="C205:C206"/>
    <mergeCell ref="C207:C208"/>
    <mergeCell ref="C209:C210"/>
    <mergeCell ref="A186:A191"/>
    <mergeCell ref="B186:B191"/>
    <mergeCell ref="C186:C187"/>
    <mergeCell ref="C190:C191"/>
    <mergeCell ref="A193:B194"/>
    <mergeCell ref="C193:C194"/>
    <mergeCell ref="I193:I194"/>
    <mergeCell ref="A195:A200"/>
    <mergeCell ref="B195:B200"/>
    <mergeCell ref="C195:C196"/>
    <mergeCell ref="C197:C198"/>
    <mergeCell ref="C199:C200"/>
    <mergeCell ref="C188:C189"/>
    <mergeCell ref="A174:A179"/>
    <mergeCell ref="B174:B179"/>
    <mergeCell ref="C174:C175"/>
    <mergeCell ref="C178:C179"/>
    <mergeCell ref="A180:A185"/>
    <mergeCell ref="B180:B185"/>
    <mergeCell ref="C180:C181"/>
    <mergeCell ref="C184:C185"/>
    <mergeCell ref="A172:B173"/>
    <mergeCell ref="C172:C173"/>
    <mergeCell ref="C176:C177"/>
    <mergeCell ref="C182:C183"/>
    <mergeCell ref="A165:A170"/>
    <mergeCell ref="B165:B170"/>
    <mergeCell ref="C165:C166"/>
    <mergeCell ref="C167:C168"/>
    <mergeCell ref="C169:C170"/>
    <mergeCell ref="K172:K173"/>
    <mergeCell ref="D172:D173"/>
    <mergeCell ref="E172:E173"/>
    <mergeCell ref="F172:F173"/>
    <mergeCell ref="G172:G173"/>
    <mergeCell ref="H172:H173"/>
    <mergeCell ref="I172:I173"/>
    <mergeCell ref="J172:J173"/>
    <mergeCell ref="I129:I130"/>
    <mergeCell ref="C133:C134"/>
    <mergeCell ref="A137:A142"/>
    <mergeCell ref="B137:B142"/>
    <mergeCell ref="C137:C138"/>
    <mergeCell ref="C141:C142"/>
    <mergeCell ref="A122:A127"/>
    <mergeCell ref="B122:B127"/>
    <mergeCell ref="C122:C123"/>
    <mergeCell ref="C126:C127"/>
    <mergeCell ref="A129:B130"/>
    <mergeCell ref="C129:C130"/>
    <mergeCell ref="D129:D130"/>
    <mergeCell ref="E129:E130"/>
    <mergeCell ref="F129:F130"/>
    <mergeCell ref="A131:A134"/>
    <mergeCell ref="B131:B134"/>
    <mergeCell ref="C139:C140"/>
    <mergeCell ref="F111:F112"/>
    <mergeCell ref="A113:A118"/>
    <mergeCell ref="B113:B118"/>
    <mergeCell ref="C113:C114"/>
    <mergeCell ref="C115:C116"/>
    <mergeCell ref="C117:C118"/>
    <mergeCell ref="A120:B121"/>
    <mergeCell ref="C120:C121"/>
    <mergeCell ref="D120:D121"/>
    <mergeCell ref="E120:E121"/>
    <mergeCell ref="F120:F121"/>
    <mergeCell ref="A104:A109"/>
    <mergeCell ref="B104:B109"/>
    <mergeCell ref="C104:C105"/>
    <mergeCell ref="C106:C107"/>
    <mergeCell ref="C108:C109"/>
    <mergeCell ref="A111:B112"/>
    <mergeCell ref="C111:C112"/>
    <mergeCell ref="D111:D112"/>
    <mergeCell ref="E111:E112"/>
    <mergeCell ref="A101:B103"/>
    <mergeCell ref="C101:C103"/>
    <mergeCell ref="H101:H103"/>
    <mergeCell ref="I101:I103"/>
    <mergeCell ref="J102:J103"/>
    <mergeCell ref="A87:A92"/>
    <mergeCell ref="B87:B92"/>
    <mergeCell ref="C87:C88"/>
    <mergeCell ref="C89:C90"/>
    <mergeCell ref="C91:C92"/>
    <mergeCell ref="A93:A98"/>
    <mergeCell ref="B93:B98"/>
    <mergeCell ref="C93:C94"/>
    <mergeCell ref="C95:C96"/>
    <mergeCell ref="C97:C98"/>
    <mergeCell ref="A76:B77"/>
    <mergeCell ref="C76:C77"/>
    <mergeCell ref="I76:I77"/>
    <mergeCell ref="A78:A83"/>
    <mergeCell ref="B78:B83"/>
    <mergeCell ref="C78:C79"/>
    <mergeCell ref="C80:C81"/>
    <mergeCell ref="C82:C83"/>
    <mergeCell ref="A85:B86"/>
    <mergeCell ref="C85:C86"/>
    <mergeCell ref="I85:I86"/>
    <mergeCell ref="A66:B67"/>
    <mergeCell ref="C66:C67"/>
    <mergeCell ref="D66:D67"/>
    <mergeCell ref="E66:E67"/>
    <mergeCell ref="F66:F67"/>
    <mergeCell ref="A68:A73"/>
    <mergeCell ref="B68:B73"/>
    <mergeCell ref="C68:C69"/>
    <mergeCell ref="C70:C71"/>
    <mergeCell ref="C72:C73"/>
    <mergeCell ref="C54:C55"/>
    <mergeCell ref="A57:B58"/>
    <mergeCell ref="C57:C58"/>
    <mergeCell ref="I57:I58"/>
    <mergeCell ref="A59:A64"/>
    <mergeCell ref="B59:B64"/>
    <mergeCell ref="C59:C60"/>
    <mergeCell ref="C61:C62"/>
    <mergeCell ref="C63:C64"/>
    <mergeCell ref="B558:L558"/>
    <mergeCell ref="A510:B510"/>
    <mergeCell ref="A11:B12"/>
    <mergeCell ref="C11:C12"/>
    <mergeCell ref="I11:I12"/>
    <mergeCell ref="A13:A18"/>
    <mergeCell ref="B13:B18"/>
    <mergeCell ref="C13:C14"/>
    <mergeCell ref="C15:C16"/>
    <mergeCell ref="C17:C18"/>
    <mergeCell ref="A20:B21"/>
    <mergeCell ref="C20:C21"/>
    <mergeCell ref="H20:H21"/>
    <mergeCell ref="A22:A27"/>
    <mergeCell ref="B22:B27"/>
    <mergeCell ref="C22:C23"/>
    <mergeCell ref="C26:C27"/>
    <mergeCell ref="A29:B30"/>
    <mergeCell ref="C29:C30"/>
    <mergeCell ref="H29:H30"/>
    <mergeCell ref="A31:A36"/>
    <mergeCell ref="B31:B36"/>
    <mergeCell ref="C31:C32"/>
    <mergeCell ref="A528:B528"/>
    <mergeCell ref="A306:A311"/>
    <mergeCell ref="B306:B311"/>
    <mergeCell ref="C306:C307"/>
    <mergeCell ref="C310:C311"/>
    <mergeCell ref="C292:C293"/>
    <mergeCell ref="C294:C295"/>
    <mergeCell ref="A312:A317"/>
    <mergeCell ref="B312:B317"/>
    <mergeCell ref="C312:C313"/>
    <mergeCell ref="C314:C315"/>
    <mergeCell ref="C316:C317"/>
    <mergeCell ref="A320:B321"/>
    <mergeCell ref="C320:C321"/>
    <mergeCell ref="I320:I321"/>
    <mergeCell ref="A322:A327"/>
    <mergeCell ref="B322:B327"/>
    <mergeCell ref="C322:C323"/>
    <mergeCell ref="C324:C325"/>
    <mergeCell ref="C326:C327"/>
    <mergeCell ref="I329:I330"/>
    <mergeCell ref="A331:A336"/>
    <mergeCell ref="B331:B336"/>
    <mergeCell ref="C331:C332"/>
    <mergeCell ref="C333:C334"/>
    <mergeCell ref="C335:C336"/>
    <mergeCell ref="A337:A342"/>
    <mergeCell ref="A349:A354"/>
    <mergeCell ref="B349:B354"/>
    <mergeCell ref="C349:C350"/>
    <mergeCell ref="C351:C352"/>
    <mergeCell ref="C353:C354"/>
    <mergeCell ref="A277:B277"/>
    <mergeCell ref="A249:A254"/>
    <mergeCell ref="B249:B254"/>
    <mergeCell ref="C249:C250"/>
    <mergeCell ref="C251:C252"/>
    <mergeCell ref="C253:C254"/>
    <mergeCell ref="A258:B259"/>
    <mergeCell ref="C258:C259"/>
    <mergeCell ref="I258:I259"/>
    <mergeCell ref="A260:A265"/>
    <mergeCell ref="B260:B265"/>
    <mergeCell ref="C260:C261"/>
    <mergeCell ref="C262:C263"/>
    <mergeCell ref="C264:C265"/>
    <mergeCell ref="A268:B269"/>
    <mergeCell ref="C268:C269"/>
    <mergeCell ref="B143:L143"/>
    <mergeCell ref="A145:B145"/>
    <mergeCell ref="B152:L152"/>
    <mergeCell ref="A202:L202"/>
    <mergeCell ref="A212:B212"/>
    <mergeCell ref="B219:L219"/>
    <mergeCell ref="A221:B221"/>
    <mergeCell ref="C146:C147"/>
    <mergeCell ref="C150:C151"/>
    <mergeCell ref="A154:B155"/>
    <mergeCell ref="C154:C155"/>
    <mergeCell ref="D154:D155"/>
    <mergeCell ref="E154:E155"/>
    <mergeCell ref="F154:F155"/>
    <mergeCell ref="G154:G155"/>
    <mergeCell ref="H154:H155"/>
    <mergeCell ref="A156:A161"/>
    <mergeCell ref="B156:B161"/>
    <mergeCell ref="C156:C157"/>
    <mergeCell ref="C158:C159"/>
    <mergeCell ref="C160:C161"/>
    <mergeCell ref="A163:B164"/>
    <mergeCell ref="C163:C164"/>
    <mergeCell ref="I163:I164"/>
    <mergeCell ref="A1:L1"/>
    <mergeCell ref="A47:L47"/>
    <mergeCell ref="A75:L75"/>
    <mergeCell ref="A100:L100"/>
    <mergeCell ref="A136:B136"/>
    <mergeCell ref="C33:C34"/>
    <mergeCell ref="C35:C36"/>
    <mergeCell ref="A38:B39"/>
    <mergeCell ref="C38:C39"/>
    <mergeCell ref="I38:I39"/>
    <mergeCell ref="A40:A45"/>
    <mergeCell ref="B40:B45"/>
    <mergeCell ref="C40:C41"/>
    <mergeCell ref="C42:C43"/>
    <mergeCell ref="C44:C45"/>
    <mergeCell ref="A48:B49"/>
    <mergeCell ref="C48:C49"/>
    <mergeCell ref="D48:D49"/>
    <mergeCell ref="E48:E49"/>
    <mergeCell ref="F48:F49"/>
    <mergeCell ref="A50:A55"/>
    <mergeCell ref="B50:B55"/>
    <mergeCell ref="C50:C51"/>
    <mergeCell ref="C52:C53"/>
    <mergeCell ref="A2:B3"/>
    <mergeCell ref="C2:C3"/>
    <mergeCell ref="D2:D3"/>
    <mergeCell ref="E2:E3"/>
    <mergeCell ref="F2:F3"/>
    <mergeCell ref="A4:A9"/>
    <mergeCell ref="B4:B9"/>
    <mergeCell ref="C4:C5"/>
    <mergeCell ref="C6:C7"/>
    <mergeCell ref="C8:C9"/>
    <mergeCell ref="D6:F7"/>
    <mergeCell ref="B593:L593"/>
    <mergeCell ref="A570:A583"/>
    <mergeCell ref="B570:B583"/>
    <mergeCell ref="C570:C571"/>
    <mergeCell ref="C572:C573"/>
    <mergeCell ref="C574:C575"/>
    <mergeCell ref="C576:C577"/>
    <mergeCell ref="D576:D577"/>
    <mergeCell ref="E576:E577"/>
    <mergeCell ref="H576:H577"/>
    <mergeCell ref="I576:I577"/>
    <mergeCell ref="C578:C579"/>
    <mergeCell ref="C580:C581"/>
    <mergeCell ref="C564:C565"/>
    <mergeCell ref="D572:K573"/>
    <mergeCell ref="D580:E581"/>
    <mergeCell ref="D589:I590"/>
    <mergeCell ref="A569:B569"/>
    <mergeCell ref="A587:A592"/>
    <mergeCell ref="B587:B592"/>
    <mergeCell ref="C587:C588"/>
    <mergeCell ref="C589:C590"/>
    <mergeCell ref="C591:C592"/>
    <mergeCell ref="C582:C583"/>
    <mergeCell ref="B584:L584"/>
    <mergeCell ref="A586:B586"/>
  </mergeCells>
  <phoneticPr fontId="3"/>
  <pageMargins left="0.70866141732283472" right="0.70866141732283472" top="0.74803149606299213" bottom="0.74803149606299213" header="0.31496062992125984" footer="0.31496062992125984"/>
  <pageSetup paperSize="9" scale="86" firstPageNumber="85" fitToHeight="0" orientation="portrait" useFirstPageNumber="1" r:id="rId1"/>
  <headerFooter differentOddEven="1">
    <oddHeader>&amp;R２．経年比較集計表</oddHeader>
    <oddFooter>&amp;C&amp;"游ゴシック,標準"&amp;13&amp;P</oddFooter>
    <evenHeader>&amp;L２．経年比較集計表</evenHeader>
    <evenFooter>&amp;C&amp;"游ゴシック,標準"&amp;13&amp;P</evenFooter>
  </headerFooter>
  <rowBreaks count="12" manualBreakCount="12">
    <brk id="46" max="12" man="1"/>
    <brk id="99" max="12" man="1"/>
    <brk id="144" max="12" man="1"/>
    <brk id="192" max="12" man="1"/>
    <brk id="237" max="12" man="1"/>
    <brk id="286" max="12" man="1"/>
    <brk id="328" max="12" man="1"/>
    <brk id="379" max="12" man="1"/>
    <brk id="425" max="12" man="1"/>
    <brk id="471" max="12" man="1"/>
    <brk id="517" max="12" man="1"/>
    <brk id="5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経年比較集計表</vt:lpstr>
      <vt:lpstr>経年比較集計表!Print_Area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2026-01-23T04:11:36Z</cp:lastPrinted>
  <dcterms:created xsi:type="dcterms:W3CDTF">2014-10-17T08:37:47Z</dcterms:created>
  <dcterms:modified xsi:type="dcterms:W3CDTF">2026-01-26T06:34:41Z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2024-09-10T23:52:20Z</vt:filetime>
  </property>
</Properties>
</file>